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drawings/drawing1.xml" ContentType="application/vnd.openxmlformats-officedocument.drawing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drawings/drawing2.xml" ContentType="application/vnd.openxmlformats-officedocument.drawing+xml"/>
  <Override PartName="/xl/tables/table6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30026"/>
  <workbookPr filterPrivacy="1" codeName="ThisWorkbook" defaultThemeVersion="124226"/>
  <xr:revisionPtr revIDLastSave="0" documentId="13_ncr:1_{4215180C-14D1-47AE-A8B7-EF7E2890FF1E}" xr6:coauthVersionLast="47" xr6:coauthVersionMax="47" xr10:uidLastSave="{00000000-0000-0000-0000-000000000000}"/>
  <bookViews>
    <workbookView xWindow="-120" yWindow="-120" windowWidth="38640" windowHeight="21120" activeTab="5" xr2:uid="{00000000-000D-0000-FFFF-FFFF00000000}"/>
  </bookViews>
  <sheets>
    <sheet name="XLOOKUP" sheetId="4" r:id="rId1"/>
    <sheet name="XLOOKUP - If not found" sheetId="8" r:id="rId2"/>
    <sheet name="XLOOKUP - Return Array" sheetId="7" r:id="rId3"/>
    <sheet name="XLOOKUP - Two way" sheetId="6" r:id="rId4"/>
    <sheet name="XLOOKUP - Approximate" sheetId="9" r:id="rId5"/>
    <sheet name="XLOOKUP - Wildcard" sheetId="10" r:id="rId6"/>
    <sheet name="PSW_Sheet" sheetId="2" state="veryHidden" r:id="rId7"/>
  </sheets>
  <definedNames>
    <definedName name="Category" localSheetId="5">'XLOOKUP - Wildcard'!$N$7</definedName>
    <definedName name="Category">'XLOOKUP - Two way'!$N$5</definedName>
    <definedName name="Defense">'XLOOKUP - Approximate'!$N$5</definedName>
    <definedName name="Name" localSheetId="4">'XLOOKUP - Approximate'!$N$4</definedName>
    <definedName name="Name" localSheetId="1">'XLOOKUP - If not found'!$N$4</definedName>
    <definedName name="Name" localSheetId="2">'XLOOKUP - Return Array'!$N$4</definedName>
    <definedName name="Name" localSheetId="3">'XLOOKUP - Two way'!$N$4</definedName>
    <definedName name="Name" localSheetId="5">'XLOOKUP - Wildcard'!$N$6</definedName>
    <definedName name="Name">XLOOKUP!$N$6</definedName>
    <definedName name="SpreadsheetWEBAction" hidden="1">PSW_Sheet!$K$1</definedName>
    <definedName name="SpreadsheetWEBApplicationId" hidden="1">PSW_Sheet!$F$1</definedName>
    <definedName name="SpreadsheetWEBAttachment" hidden="1">PSW_Sheet!$L$1</definedName>
    <definedName name="SpreadsheetwebCounter" hidden="1">PSW_Sheet!$O$1</definedName>
    <definedName name="SpreadsheetWEBDataEditID" hidden="1">PSW_Sheet!$H$1</definedName>
    <definedName name="SpreadsheetWEBDataID" hidden="1">PSW_Sheet!$G$1</definedName>
    <definedName name="SpreadsheetWEBInternalConnection" hidden="1">PSW_Sheet!$C$1</definedName>
    <definedName name="SpreadsheetwebNow" hidden="1">PSW_Sheet!$N$1</definedName>
    <definedName name="SpreadsheetWEBStatusIndex" hidden="1">PSW_Sheet!$I$1</definedName>
    <definedName name="SpreadsheetWEBUserEmail" hidden="1">PSW_Sheet!$J$1</definedName>
    <definedName name="SpreadsheetWEBUserInfo" hidden="1">PSW_Sheet!$M$1</definedName>
    <definedName name="SpreadsheetWEBUserName" hidden="1">PSW_Sheet!$D$1</definedName>
    <definedName name="SpreadsheetWEBUserRole" hidden="1">PSW_Sheet!$E$1</definedName>
  </definedNames>
  <calcPr calcId="191029" calcOnSave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N10" i="10" l="1" a="1"/>
  <c r="N9" i="10" a="1"/>
  <c r="N7" i="9" a="1"/>
  <c r="N6" i="9" a="1"/>
  <c r="N7" i="6" a="1"/>
  <c r="N7" i="7" a="1"/>
  <c r="AC4" i="7" a="1"/>
  <c r="N8" i="8" a="1"/>
  <c r="N7" i="8" a="1"/>
  <c r="N9" i="4" a="1"/>
  <c r="N8" i="4" a="1"/>
  <c r="N7" i="4" a="1"/>
  <c r="O10" i="10"/>
  <c r="O9" i="10"/>
  <c r="O7" i="9"/>
  <c r="O6" i="9"/>
  <c r="O8" i="8"/>
  <c r="O7" i="8"/>
  <c r="N10" i="7"/>
  <c r="O7" i="6"/>
  <c r="O8" i="4"/>
  <c r="O7" i="4"/>
  <c r="O9" i="4"/>
  <c r="N10" i="10" l="1"/>
  <c r="N9" i="10"/>
  <c r="N7" i="9"/>
  <c r="N6" i="9"/>
  <c r="N7" i="6"/>
  <c r="N7" i="7"/>
  <c r="AC4" i="7"/>
  <c r="N8" i="8"/>
  <c r="N7" i="8"/>
  <c r="N9" i="4"/>
  <c r="N8" i="4"/>
  <c r="N7" i="4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<sst xmlns="http://schemas.openxmlformats.org/spreadsheetml/2006/main" count="355" uniqueCount="58">
  <si>
    <t>#</t>
  </si>
  <si>
    <t>Name</t>
  </si>
  <si>
    <t>Type</t>
  </si>
  <si>
    <t>Generation</t>
  </si>
  <si>
    <t>HP</t>
  </si>
  <si>
    <t>Attack</t>
  </si>
  <si>
    <t>Defense</t>
  </si>
  <si>
    <t>Sp. Atk</t>
  </si>
  <si>
    <t>Sp. Def</t>
  </si>
  <si>
    <t>Speed</t>
  </si>
  <si>
    <t>Charizard</t>
  </si>
  <si>
    <t>FIRE, FLYING</t>
  </si>
  <si>
    <t>I</t>
  </si>
  <si>
    <t>Blastoise</t>
  </si>
  <si>
    <t>WATER</t>
  </si>
  <si>
    <t>Pikachu</t>
  </si>
  <si>
    <t>ELECTRIC</t>
  </si>
  <si>
    <t>Meowth</t>
  </si>
  <si>
    <t>NORMAL</t>
  </si>
  <si>
    <t>Arcanine</t>
  </si>
  <si>
    <t>FIRE</t>
  </si>
  <si>
    <t>Alakazam</t>
  </si>
  <si>
    <t>PSYCHIC</t>
  </si>
  <si>
    <t>Horsea</t>
  </si>
  <si>
    <t>Staryu</t>
  </si>
  <si>
    <t>Dragonite</t>
  </si>
  <si>
    <t>DRAGON, FLYING</t>
  </si>
  <si>
    <t>Feraligatr</t>
  </si>
  <si>
    <t>II</t>
  </si>
  <si>
    <t>Togepi</t>
  </si>
  <si>
    <t>FAIRY</t>
  </si>
  <si>
    <t>Entei</t>
  </si>
  <si>
    <t>Mudkip</t>
  </si>
  <si>
    <t>III</t>
  </si>
  <si>
    <t>Camerupt</t>
  </si>
  <si>
    <t>FIRE, GROUND</t>
  </si>
  <si>
    <t>Id</t>
  </si>
  <si>
    <t>Category</t>
  </si>
  <si>
    <t>Result</t>
  </si>
  <si>
    <t>Psyduck</t>
  </si>
  <si>
    <t>[If not found] is omitted</t>
  </si>
  <si>
    <t>[If not found] is filled</t>
  </si>
  <si>
    <t>Name (Next Smaller)</t>
  </si>
  <si>
    <t>Name (Next Greater)</t>
  </si>
  <si>
    <t>Sp.*</t>
  </si>
  <si>
    <t>Result (Starting from first item)</t>
  </si>
  <si>
    <t>Result (Starting from last item)</t>
  </si>
  <si>
    <r>
      <t>XLOOKUP(</t>
    </r>
    <r>
      <rPr>
        <b/>
        <sz val="15"/>
        <color theme="3" tint="0.59999389629810485"/>
        <rFont val="Calibri"/>
        <family val="2"/>
        <scheme val="minor"/>
      </rPr>
      <t>lookup_value, lookup_array, return_array, [if_not_found], [match_mode], [search_mode]</t>
    </r>
    <r>
      <rPr>
        <b/>
        <sz val="15"/>
        <color theme="3"/>
        <rFont val="Calibri"/>
        <family val="2"/>
        <scheme val="minor"/>
      </rPr>
      <t>)</t>
    </r>
  </si>
  <si>
    <t>XLOOKUP(Name,Table1[Name],Table1['#])</t>
  </si>
  <si>
    <t>XLOOKUP(Name,Table1[Name],Table1[Generation])</t>
  </si>
  <si>
    <t>XLOOKUP(Name,Table1[Name],Table1[Attack])</t>
  </si>
  <si>
    <t>XLOOKUP(Name,Table2[Name],Table2[Attack])</t>
  </si>
  <si>
    <t>XLOOKUP(Name,Table2[Name],Table2[Attack],"Pokémon is not existed in the list")</t>
  </si>
  <si>
    <t>XLOOKUP(Name,Table4[Name],XLOOKUP(Category,Table4[#Headers],Table4))</t>
  </si>
  <si>
    <t>XLOOKUP(Defense,Table5[Defense],Table5[Name],"Not found",-1)</t>
  </si>
  <si>
    <t>XLOOKUP(Defense,Table5[Defense],Table5[Name],"Not found",1)</t>
  </si>
  <si>
    <t>XLOOKUP(Category,Table6[[#Headers],[HP]:[Speed]],XLOOKUP(Name,Table6[Name],Table6[[HP]:[Speed]]),,2,1)</t>
  </si>
  <si>
    <t>XLOOKUP(Category,Table6[[#Headers],[HP]:[Speed]],XLOOKUP(Name,Table6[Name],Table6[[HP]:[Speed]]),,2,-1)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</si>
</sst>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5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5"/>
      <color theme="3" tint="0.59999389629810485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theme="9"/>
        <bgColor theme="9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59999389629810485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9"/>
      </top>
      <bottom/>
      <diagonal/>
    </border>
    <border>
      <left/>
      <right/>
      <top style="thin">
        <color theme="9"/>
      </top>
      <bottom style="thin">
        <color theme="9"/>
      </bottom>
      <diagonal/>
    </border>
  </borders>
  <cellStyleXfs count="6">
    <xf numFmtId="0" fontId="0" fillId="0" borderId="0"/>
    <xf numFmtId="0" fontId="2" fillId="0" borderId="1" applyNumberFormat="0" applyFill="0" applyAlignment="0" applyProtection="0"/>
    <xf numFmtId="0" fontId="3" fillId="2" borderId="2" applyNumberFormat="0" applyAlignment="0" applyProtection="0"/>
    <xf numFmtId="0" fontId="4" fillId="3" borderId="3" applyNumberFormat="0" applyAlignment="0" applyProtection="0"/>
    <xf numFmtId="0" fontId="5" fillId="3" borderId="2" applyNumberFormat="0" applyAlignment="0" applyProtection="0"/>
    <xf numFmtId="0" fontId="6" fillId="0" borderId="0" applyNumberFormat="0" applyFill="0" applyBorder="0" applyAlignment="0" applyProtection="0"/>
  </cellStyleXfs>
  <cellXfs count="25">
    <xf numFmtId="0" fontId="0" fillId="0" borderId="0" xfId="0"/>
    <xf numFmtId="0" fontId="1" fillId="4" borderId="0" xfId="0" applyFont="1" applyFill="1"/>
    <xf numFmtId="0" fontId="1" fillId="4" borderId="0" xfId="0" applyFont="1" applyFill="1" applyAlignment="1">
      <alignment horizontal="center"/>
    </xf>
    <xf numFmtId="0" fontId="0" fillId="0" borderId="4" xfId="0" applyBorder="1"/>
    <xf numFmtId="0" fontId="0" fillId="0" borderId="4" xfId="0" applyBorder="1" applyAlignment="1">
      <alignment horizontal="center"/>
    </xf>
    <xf numFmtId="0" fontId="0" fillId="0" borderId="5" xfId="0" applyBorder="1"/>
    <xf numFmtId="0" fontId="0" fillId="0" borderId="5" xfId="0" applyBorder="1" applyAlignment="1">
      <alignment horizontal="center"/>
    </xf>
    <xf numFmtId="0" fontId="4" fillId="3" borderId="3" xfId="3"/>
    <xf numFmtId="0" fontId="5" fillId="3" borderId="2" xfId="4"/>
    <xf numFmtId="0" fontId="3" fillId="2" borderId="2" xfId="2" applyAlignment="1">
      <alignment horizontal="center"/>
    </xf>
    <xf numFmtId="0" fontId="5" fillId="3" borderId="2" xfId="4" applyAlignment="1">
      <alignment horizontal="center"/>
    </xf>
    <xf numFmtId="0" fontId="6" fillId="0" borderId="0" xfId="5"/>
    <xf numFmtId="0" fontId="0" fillId="5" borderId="4" xfId="0" applyFill="1" applyBorder="1" applyAlignment="1">
      <alignment horizontal="center"/>
    </xf>
    <xf numFmtId="0" fontId="0" fillId="5" borderId="5" xfId="0" applyFill="1" applyBorder="1" applyAlignment="1">
      <alignment horizontal="center"/>
    </xf>
    <xf numFmtId="0" fontId="0" fillId="5" borderId="4" xfId="0" applyFill="1" applyBorder="1"/>
    <xf numFmtId="0" fontId="0" fillId="6" borderId="4" xfId="0" applyFill="1" applyBorder="1" applyAlignment="1">
      <alignment horizontal="center"/>
    </xf>
    <xf numFmtId="0" fontId="0" fillId="6" borderId="4" xfId="0" applyFill="1" applyBorder="1"/>
    <xf numFmtId="0" fontId="0" fillId="5" borderId="5" xfId="0" applyFill="1" applyBorder="1"/>
    <xf numFmtId="0" fontId="4" fillId="3" borderId="3" xfId="3" applyAlignment="1">
      <alignment horizontal="center"/>
    </xf>
    <xf numFmtId="0" fontId="6" fillId="0" borderId="0" xfId="5" applyAlignment="1">
      <alignment horizontal="centerContinuous"/>
    </xf>
    <xf numFmtId="0" fontId="0" fillId="0" borderId="0" xfId="0" applyAlignment="1">
      <alignment horizontal="centerContinuous"/>
    </xf>
    <xf numFmtId="0" fontId="0" fillId="7" borderId="5" xfId="0" applyFill="1" applyBorder="1"/>
    <xf numFmtId="0" fontId="0" fillId="7" borderId="5" xfId="0" applyFill="1" applyBorder="1" applyAlignment="1">
      <alignment horizontal="center"/>
    </xf>
    <xf numFmtId="0" fontId="0" fillId="8" borderId="5" xfId="0" applyFill="1" applyBorder="1" applyAlignment="1">
      <alignment horizontal="center"/>
    </xf>
    <xf numFmtId="0" fontId="2" fillId="0" borderId="1" xfId="1"/>
  </cellXfs>
  <cellStyles count="6">
    <cellStyle name="Calculation" xfId="4" builtinId="22"/>
    <cellStyle name="Explanatory Text" xfId="5" builtinId="53"/>
    <cellStyle name="Heading 1" xfId="1" builtinId="16"/>
    <cellStyle name="Input" xfId="2" builtinId="20"/>
    <cellStyle name="Normal" xfId="0" builtinId="0"/>
    <cellStyle name="Output" xfId="3" builtinId="21"/>
  </cellStyles>
  <dxfs count="78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 outline="0">
        <left/>
        <right/>
        <top style="thin">
          <color theme="9"/>
        </top>
        <bottom style="thin">
          <color theme="9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 outline="0">
        <left/>
        <right/>
        <top style="thin">
          <color theme="9"/>
        </top>
        <bottom style="thin">
          <color theme="9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 outline="0">
        <left/>
        <right/>
        <top style="thin">
          <color theme="9"/>
        </top>
        <bottom style="thin">
          <color theme="9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theme="9" tint="0.79998168889431442"/>
        </patternFill>
      </fill>
      <alignment horizontal="center" vertical="bottom" textRotation="0" wrapText="0" indent="0" justifyLastLine="0" shrinkToFit="0" readingOrder="0"/>
      <border diagonalUp="0" diagonalDown="0" outline="0">
        <left/>
        <right/>
        <top style="thin">
          <color theme="9"/>
        </top>
        <bottom style="thin">
          <color theme="9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 outline="0">
        <left/>
        <right/>
        <top style="thin">
          <color theme="9"/>
        </top>
        <bottom style="thin">
          <color theme="9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 outline="0">
        <left/>
        <right/>
        <top style="thin">
          <color theme="9"/>
        </top>
        <bottom style="thin">
          <color theme="9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 outline="0">
        <left/>
        <right/>
        <top style="thin">
          <color theme="9"/>
        </top>
        <bottom style="thin">
          <color theme="9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auto="1"/>
        </patternFill>
      </fill>
      <border diagonalUp="0" diagonalDown="0" outline="0">
        <left/>
        <right/>
        <top style="thin">
          <color theme="9"/>
        </top>
        <bottom style="thin">
          <color theme="9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indexed="64"/>
          <bgColor theme="9" tint="0.79998168889431442"/>
        </patternFill>
      </fill>
      <alignment horizontal="center" vertical="bottom" textRotation="0" wrapText="0" indent="0" justifyLastLine="0" shrinkToFit="0" readingOrder="0"/>
      <border diagonalUp="0" diagonalDown="0">
        <left/>
        <right/>
        <top style="thin">
          <color theme="9"/>
        </top>
        <bottom style="thin">
          <color theme="9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auto="1"/>
        </patternFill>
      </fill>
      <border diagonalUp="0" diagonalDown="0" outline="0">
        <left/>
        <right/>
        <top style="thin">
          <color theme="9"/>
        </top>
        <bottom style="thin">
          <color theme="9"/>
        </bottom>
      </border>
    </dxf>
    <dxf>
      <border outline="0">
        <left style="thin">
          <color rgb="FFF79646"/>
        </left>
        <right style="thin">
          <color rgb="FFF79646"/>
        </right>
        <top style="thin">
          <color rgb="FFF79646"/>
        </top>
        <bottom style="thin">
          <color rgb="FFF79646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scheme val="minor"/>
      </font>
      <fill>
        <patternFill patternType="solid">
          <fgColor theme="9"/>
          <bgColor theme="9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bottom" textRotation="0" wrapText="0" indent="0" justifyLastLine="0" shrinkToFit="0" readingOrder="0"/>
      <border diagonalUp="0" diagonalDown="0">
        <left/>
        <right/>
        <top style="thin">
          <color theme="9"/>
        </top>
        <bottom style="thin">
          <color theme="9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bottom" textRotation="0" wrapText="0" indent="0" justifyLastLine="0" shrinkToFit="0" readingOrder="0"/>
      <border diagonalUp="0" diagonalDown="0">
        <left/>
        <right/>
        <top style="thin">
          <color theme="9"/>
        </top>
        <bottom style="thin">
          <color theme="9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bottom" textRotation="0" wrapText="0" indent="0" justifyLastLine="0" shrinkToFit="0" readingOrder="0"/>
      <border diagonalUp="0" diagonalDown="0">
        <left/>
        <right/>
        <top style="thin">
          <color theme="9"/>
        </top>
        <bottom style="thin">
          <color theme="9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bottom" textRotation="0" wrapText="0" indent="0" justifyLastLine="0" shrinkToFit="0" readingOrder="0"/>
      <border diagonalUp="0" diagonalDown="0" outline="0">
        <left/>
        <right/>
        <top style="thin">
          <color theme="9"/>
        </top>
        <bottom style="thin">
          <color theme="9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indexed="64"/>
          <bgColor theme="9" tint="0.79998168889431442"/>
        </patternFill>
      </fill>
      <alignment horizontal="center" vertical="bottom" textRotation="0" wrapText="0" indent="0" justifyLastLine="0" shrinkToFit="0" readingOrder="0"/>
      <border diagonalUp="0" diagonalDown="0" outline="0">
        <left/>
        <right/>
        <top style="thin">
          <color theme="9"/>
        </top>
        <bottom style="thin">
          <color theme="9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bottom" textRotation="0" wrapText="0" indent="0" justifyLastLine="0" shrinkToFit="0" readingOrder="0"/>
      <border diagonalUp="0" diagonalDown="0" outline="0">
        <left/>
        <right/>
        <top style="thin">
          <color theme="9"/>
        </top>
        <bottom style="thin">
          <color theme="9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bottom" textRotation="0" wrapText="0" indent="0" justifyLastLine="0" shrinkToFit="0" readingOrder="0"/>
      <border diagonalUp="0" diagonalDown="0">
        <left/>
        <right/>
        <top style="thin">
          <color theme="9"/>
        </top>
        <bottom style="thin">
          <color theme="9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>
        <left/>
        <right/>
        <top style="thin">
          <color theme="9"/>
        </top>
        <bottom style="thin">
          <color theme="9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>
        <left/>
        <right/>
        <top style="thin">
          <color theme="9"/>
        </top>
        <bottom style="thin">
          <color theme="9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>
        <left/>
        <right/>
        <top style="thin">
          <color theme="9"/>
        </top>
        <bottom style="thin">
          <color theme="9"/>
        </bottom>
        <vertical/>
        <horizontal/>
      </border>
    </dxf>
    <dxf>
      <border outline="0">
        <left style="thin">
          <color rgb="FFF79646"/>
        </left>
        <right style="thin">
          <color rgb="FFF79646"/>
        </right>
        <top style="thin">
          <color rgb="FFF79646"/>
        </top>
        <bottom style="thin">
          <color rgb="FFF79646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scheme val="minor"/>
      </font>
      <fill>
        <patternFill patternType="solid">
          <fgColor theme="9"/>
          <bgColor theme="9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>
          <fgColor indexed="64"/>
          <bgColor theme="9" tint="0.79998168889431442"/>
        </patternFill>
      </fill>
      <alignment horizontal="center" vertical="bottom" textRotation="0" wrapText="0" indent="0" justifyLastLine="0" shrinkToFit="0" readingOrder="0"/>
      <border diagonalUp="0" diagonalDown="0" outline="0">
        <left/>
        <right/>
        <top style="thin">
          <color theme="9"/>
        </top>
        <bottom style="thin">
          <color theme="9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>
          <fgColor indexed="64"/>
          <bgColor theme="9" tint="0.79998168889431442"/>
        </patternFill>
      </fill>
      <alignment horizontal="center" vertical="bottom" textRotation="0" wrapText="0" indent="0" justifyLastLine="0" shrinkToFit="0" readingOrder="0"/>
      <border diagonalUp="0" diagonalDown="0" outline="0">
        <left/>
        <right/>
        <top style="thin">
          <color theme="9"/>
        </top>
        <bottom style="thin">
          <color theme="9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>
          <fgColor indexed="64"/>
          <bgColor theme="9" tint="0.79998168889431442"/>
        </patternFill>
      </fill>
      <alignment horizontal="center" vertical="bottom" textRotation="0" wrapText="0" indent="0" justifyLastLine="0" shrinkToFit="0" readingOrder="0"/>
      <border diagonalUp="0" diagonalDown="0" outline="0">
        <left/>
        <right/>
        <top style="thin">
          <color theme="9"/>
        </top>
        <bottom style="thin">
          <color theme="9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>
          <fgColor indexed="64"/>
          <bgColor theme="9" tint="0.79998168889431442"/>
        </patternFill>
      </fill>
      <alignment horizontal="center" vertical="bottom" textRotation="0" wrapText="0" indent="0" justifyLastLine="0" shrinkToFit="0" readingOrder="0"/>
      <border diagonalUp="0" diagonalDown="0" outline="0">
        <left/>
        <right/>
        <top style="thin">
          <color theme="9"/>
        </top>
        <bottom style="thin">
          <color theme="9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>
          <fgColor indexed="64"/>
          <bgColor theme="9" tint="0.79998168889431442"/>
        </patternFill>
      </fill>
      <alignment horizontal="center" vertical="bottom" textRotation="0" wrapText="0" indent="0" justifyLastLine="0" shrinkToFit="0" readingOrder="0"/>
      <border diagonalUp="0" diagonalDown="0" outline="0">
        <left/>
        <right/>
        <top style="thin">
          <color theme="9"/>
        </top>
        <bottom style="thin">
          <color theme="9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>
          <fgColor indexed="64"/>
          <bgColor theme="9" tint="0.79998168889431442"/>
        </patternFill>
      </fill>
      <alignment horizontal="center" vertical="bottom" textRotation="0" wrapText="0" indent="0" justifyLastLine="0" shrinkToFit="0" readingOrder="0"/>
      <border diagonalUp="0" diagonalDown="0" outline="0">
        <left/>
        <right/>
        <top style="thin">
          <color theme="9"/>
        </top>
        <bottom style="thin">
          <color theme="9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>
          <fgColor indexed="64"/>
          <bgColor theme="9" tint="0.79998168889431442"/>
        </patternFill>
      </fill>
      <alignment horizontal="center" vertical="bottom" textRotation="0" wrapText="0" indent="0" justifyLastLine="0" shrinkToFit="0" readingOrder="0"/>
      <border diagonalUp="0" diagonalDown="0" outline="0">
        <left/>
        <right/>
        <top style="thin">
          <color theme="9"/>
        </top>
        <bottom style="thin">
          <color theme="9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 outline="0">
        <left/>
        <right/>
        <top style="thin">
          <color theme="9"/>
        </top>
        <bottom style="thin">
          <color theme="9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 outline="0">
        <left/>
        <right/>
        <top style="thin">
          <color theme="9"/>
        </top>
        <bottom style="thin">
          <color theme="9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>
          <fgColor indexed="64"/>
          <bgColor theme="9" tint="0.79998168889431442"/>
        </patternFill>
      </fill>
      <border diagonalUp="0" diagonalDown="0" outline="0">
        <left/>
        <right/>
        <top style="thin">
          <color theme="9"/>
        </top>
        <bottom style="thin">
          <color theme="9"/>
        </bottom>
      </border>
    </dxf>
    <dxf>
      <border outline="0">
        <left style="thin">
          <color rgb="FFF79646"/>
        </left>
        <right style="thin">
          <color rgb="FFF79646"/>
        </right>
        <top style="thin">
          <color rgb="FFF79646"/>
        </top>
        <bottom style="thin">
          <color rgb="FFF79646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scheme val="minor"/>
      </font>
      <fill>
        <patternFill patternType="solid">
          <fgColor theme="9"/>
          <bgColor theme="9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 outline="0">
        <left/>
        <right/>
        <top style="thin">
          <color theme="9"/>
        </top>
        <bottom style="thin">
          <color theme="9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 outline="0">
        <left/>
        <right/>
        <top style="thin">
          <color theme="9"/>
        </top>
        <bottom style="thin">
          <color theme="9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 outline="0">
        <left/>
        <right/>
        <top style="thin">
          <color theme="9"/>
        </top>
        <bottom style="thin">
          <color theme="9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 outline="0">
        <left/>
        <right/>
        <top style="thin">
          <color theme="9"/>
        </top>
        <bottom style="thin">
          <color theme="9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 outline="0">
        <left/>
        <right/>
        <top style="thin">
          <color theme="9"/>
        </top>
        <bottom style="thin">
          <color theme="9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 outline="0">
        <left/>
        <right/>
        <top style="thin">
          <color theme="9"/>
        </top>
        <bottom style="thin">
          <color theme="9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 outline="0">
        <left/>
        <right/>
        <top style="thin">
          <color theme="9"/>
        </top>
        <bottom style="thin">
          <color theme="9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auto="1"/>
        </patternFill>
      </fill>
      <border diagonalUp="0" diagonalDown="0" outline="0">
        <left/>
        <right/>
        <top style="thin">
          <color theme="9"/>
        </top>
        <bottom style="thin">
          <color theme="9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indexed="64"/>
          <bgColor theme="9" tint="0.79998168889431442"/>
        </patternFill>
      </fill>
      <border diagonalUp="0" diagonalDown="0" outline="0">
        <left/>
        <right/>
        <top style="thin">
          <color theme="9"/>
        </top>
        <bottom style="thin">
          <color theme="9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auto="1"/>
        </patternFill>
      </fill>
      <border diagonalUp="0" diagonalDown="0" outline="0">
        <left/>
        <right/>
        <top style="thin">
          <color theme="9"/>
        </top>
        <bottom style="thin">
          <color theme="9"/>
        </bottom>
      </border>
    </dxf>
    <dxf>
      <border outline="0">
        <left style="thin">
          <color rgb="FFF79646"/>
        </left>
        <right style="thin">
          <color rgb="FFF79646"/>
        </right>
        <top style="thin">
          <color rgb="FFF79646"/>
        </top>
        <bottom style="thin">
          <color rgb="FFF79646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scheme val="minor"/>
      </font>
      <fill>
        <patternFill patternType="solid">
          <fgColor theme="9"/>
          <bgColor theme="9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bottom" textRotation="0" wrapText="0" indent="0" justifyLastLine="0" shrinkToFit="0" readingOrder="0"/>
      <border diagonalUp="0" diagonalDown="0">
        <left/>
        <right/>
        <top style="thin">
          <color theme="9"/>
        </top>
        <bottom style="thin">
          <color theme="9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bottom" textRotation="0" wrapText="0" indent="0" justifyLastLine="0" shrinkToFit="0" readingOrder="0"/>
      <border diagonalUp="0" diagonalDown="0">
        <left/>
        <right/>
        <top style="thin">
          <color theme="9"/>
        </top>
        <bottom style="thin">
          <color theme="9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bottom" textRotation="0" wrapText="0" indent="0" justifyLastLine="0" shrinkToFit="0" readingOrder="0"/>
      <border diagonalUp="0" diagonalDown="0">
        <left/>
        <right/>
        <top style="thin">
          <color theme="9"/>
        </top>
        <bottom style="thin">
          <color theme="9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bottom" textRotation="0" wrapText="0" indent="0" justifyLastLine="0" shrinkToFit="0" readingOrder="0"/>
      <border diagonalUp="0" diagonalDown="0" outline="0">
        <left/>
        <right/>
        <top style="thin">
          <color theme="9"/>
        </top>
        <bottom style="thin">
          <color theme="9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>
          <fgColor indexed="64"/>
          <bgColor theme="9" tint="0.79998168889431442"/>
        </patternFill>
      </fill>
      <alignment horizontal="center" vertical="bottom" textRotation="0" wrapText="0" indent="0" justifyLastLine="0" shrinkToFit="0" readingOrder="0"/>
      <border diagonalUp="0" diagonalDown="0" outline="0">
        <left/>
        <right/>
        <top style="thin">
          <color theme="9"/>
        </top>
        <bottom style="thin">
          <color theme="9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bottom" textRotation="0" wrapText="0" indent="0" justifyLastLine="0" shrinkToFit="0" readingOrder="0"/>
      <border diagonalUp="0" diagonalDown="0" outline="0">
        <left/>
        <right/>
        <top style="thin">
          <color theme="9"/>
        </top>
        <bottom style="thin">
          <color theme="9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>
          <fgColor indexed="64"/>
          <bgColor theme="9" tint="0.79998168889431442"/>
        </patternFill>
      </fill>
      <alignment horizontal="center" vertical="bottom" textRotation="0" wrapText="0" indent="0" justifyLastLine="0" shrinkToFit="0" readingOrder="0"/>
      <border diagonalUp="0" diagonalDown="0" outline="0">
        <left/>
        <right/>
        <top style="thin">
          <color theme="9"/>
        </top>
        <bottom style="thin">
          <color theme="9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 outline="0">
        <left/>
        <right/>
        <top style="thin">
          <color theme="9"/>
        </top>
        <bottom style="thin">
          <color theme="9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 outline="0">
        <left/>
        <right/>
        <top style="thin">
          <color theme="9"/>
        </top>
        <bottom style="thin">
          <color theme="9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>
          <fgColor indexed="64"/>
          <bgColor theme="9" tint="0.79998168889431442"/>
        </patternFill>
      </fill>
      <border diagonalUp="0" diagonalDown="0" outline="0">
        <left/>
        <right/>
        <top style="thin">
          <color theme="9"/>
        </top>
        <bottom style="thin">
          <color theme="9"/>
        </bottom>
      </border>
    </dxf>
    <dxf>
      <border outline="0">
        <left style="thin">
          <color theme="9"/>
        </left>
        <right style="thin">
          <color theme="9"/>
        </right>
        <top style="thin">
          <color theme="9"/>
        </top>
        <bottom style="thin">
          <color theme="9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scheme val="minor"/>
      </font>
      <fill>
        <patternFill patternType="solid">
          <fgColor theme="9"/>
          <bgColor theme="9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bottom" textRotation="0" wrapText="0" indent="0" justifyLastLine="0" shrinkToFit="0" readingOrder="0"/>
      <border diagonalUp="0" diagonalDown="0">
        <left/>
        <right/>
        <top style="thin">
          <color theme="9"/>
        </top>
        <bottom style="thin">
          <color theme="9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indexed="64"/>
          <bgColor theme="9" tint="0.79998168889431442"/>
        </patternFill>
      </fill>
      <alignment horizontal="center" vertical="bottom" textRotation="0" wrapText="0" indent="0" justifyLastLine="0" shrinkToFit="0" readingOrder="0"/>
      <border diagonalUp="0" diagonalDown="0">
        <left/>
        <right/>
        <top style="thin">
          <color theme="9"/>
        </top>
        <bottom style="thin">
          <color theme="9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indexed="64"/>
          <bgColor theme="9" tint="0.79998168889431442"/>
        </patternFill>
      </fill>
      <alignment horizontal="center" vertical="bottom" textRotation="0" wrapText="0" indent="0" justifyLastLine="0" shrinkToFit="0" readingOrder="0"/>
      <border diagonalUp="0" diagonalDown="0">
        <left/>
        <right/>
        <top style="thin">
          <color theme="9"/>
        </top>
        <bottom style="thin">
          <color theme="9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bottom" textRotation="0" wrapText="0" indent="0" justifyLastLine="0" shrinkToFit="0" readingOrder="0"/>
      <border diagonalUp="0" diagonalDown="0" outline="0">
        <left/>
        <right/>
        <top style="thin">
          <color theme="9"/>
        </top>
        <bottom style="thin">
          <color theme="9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 outline="0">
        <left/>
        <right/>
        <top style="thin">
          <color theme="9"/>
        </top>
        <bottom style="thin">
          <color theme="9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bottom" textRotation="0" wrapText="0" indent="0" justifyLastLine="0" shrinkToFit="0" readingOrder="0"/>
      <border diagonalUp="0" diagonalDown="0" outline="0">
        <left/>
        <right/>
        <top style="thin">
          <color theme="9"/>
        </top>
        <bottom style="thin">
          <color theme="9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bottom" textRotation="0" wrapText="0" indent="0" justifyLastLine="0" shrinkToFit="0" readingOrder="0"/>
      <border diagonalUp="0" diagonalDown="0">
        <left/>
        <right/>
        <top style="thin">
          <color theme="9"/>
        </top>
        <bottom style="thin">
          <color theme="9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>
        <left/>
        <right/>
        <top style="thin">
          <color theme="9"/>
        </top>
        <bottom style="thin">
          <color theme="9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>
        <left/>
        <right/>
        <top style="thin">
          <color theme="9"/>
        </top>
        <bottom style="thin">
          <color theme="9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>
        <left/>
        <right/>
        <top style="thin">
          <color theme="9"/>
        </top>
        <bottom style="thin">
          <color theme="9"/>
        </bottom>
        <vertical/>
        <horizontal/>
      </border>
    </dxf>
    <dxf>
      <border outline="0">
        <left style="thin">
          <color rgb="FFF79646"/>
        </left>
        <right style="thin">
          <color rgb="FFF79646"/>
        </right>
        <top style="thin">
          <color rgb="FFF79646"/>
        </top>
        <bottom style="thin">
          <color rgb="FFF79646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scheme val="minor"/>
      </font>
      <fill>
        <patternFill patternType="solid">
          <fgColor theme="9"/>
          <bgColor theme="9"/>
        </patternFill>
      </fill>
      <alignment horizontal="center" vertical="bottom" textRotation="0" wrapText="0" indent="0" justifyLastLine="0" shrinkToFit="0" readingOrder="0"/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723899</xdr:colOff>
      <xdr:row>7</xdr:row>
      <xdr:rowOff>19051</xdr:rowOff>
    </xdr:from>
    <xdr:to>
      <xdr:col>19</xdr:col>
      <xdr:colOff>3</xdr:colOff>
      <xdr:row>8</xdr:row>
      <xdr:rowOff>180978</xdr:rowOff>
    </xdr:to>
    <xdr:sp macro="" textlink="">
      <xdr:nvSpPr>
        <xdr:cNvPr id="5" name="Right Brace 4">
          <a:extLst>
            <a:ext uri="{FF2B5EF4-FFF2-40B4-BE49-F238E27FC236}">
              <a16:creationId xmlns:a16="http://schemas.microsoft.com/office/drawing/2014/main" id="{2585C2DA-A839-4053-8342-C35ECFA393E3}"/>
            </a:ext>
          </a:extLst>
        </xdr:cNvPr>
        <xdr:cNvSpPr/>
      </xdr:nvSpPr>
      <xdr:spPr>
        <a:xfrm rot="5400000">
          <a:off x="9358312" y="-528637"/>
          <a:ext cx="352427" cy="4114804"/>
        </a:xfrm>
        <a:prstGeom prst="rightBrac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476251</xdr:colOff>
      <xdr:row>1</xdr:row>
      <xdr:rowOff>19050</xdr:rowOff>
    </xdr:from>
    <xdr:to>
      <xdr:col>11</xdr:col>
      <xdr:colOff>57151</xdr:colOff>
      <xdr:row>2</xdr:row>
      <xdr:rowOff>93110</xdr:rowOff>
    </xdr:to>
    <xdr:sp macro="" textlink="">
      <xdr:nvSpPr>
        <xdr:cNvPr id="9" name="TextBox 8">
          <a:extLst>
            <a:ext uri="{FF2B5EF4-FFF2-40B4-BE49-F238E27FC236}">
              <a16:creationId xmlns:a16="http://schemas.microsoft.com/office/drawing/2014/main" id="{B0C112BC-4206-4196-8292-C08E5BC42EDE}"/>
            </a:ext>
          </a:extLst>
        </xdr:cNvPr>
        <xdr:cNvSpPr txBox="1"/>
      </xdr:nvSpPr>
      <xdr:spPr>
        <a:xfrm>
          <a:off x="5438776" y="209550"/>
          <a:ext cx="11811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algn="r"/>
          <a:r>
            <a:rPr lang="en-US" sz="1100">
              <a:solidFill>
                <a:schemeClr val="accent2"/>
              </a:solidFill>
            </a:rPr>
            <a:t>Search</a:t>
          </a:r>
          <a:r>
            <a:rPr lang="en-US" sz="1100" baseline="0">
              <a:solidFill>
                <a:schemeClr val="accent2"/>
              </a:solidFill>
            </a:rPr>
            <a:t> mode = -1</a:t>
          </a:r>
          <a:endParaRPr lang="en-US" sz="1100">
            <a:solidFill>
              <a:schemeClr val="accent2"/>
            </a:solidFill>
          </a:endParaRPr>
        </a:p>
      </xdr:txBody>
    </xdr:sp>
    <xdr:clientData/>
  </xdr:twoCellAnchor>
  <xdr:twoCellAnchor>
    <xdr:from>
      <xdr:col>5</xdr:col>
      <xdr:colOff>209550</xdr:colOff>
      <xdr:row>1</xdr:row>
      <xdr:rowOff>28575</xdr:rowOff>
    </xdr:from>
    <xdr:to>
      <xdr:col>8</xdr:col>
      <xdr:colOff>133350</xdr:colOff>
      <xdr:row>2</xdr:row>
      <xdr:rowOff>102635</xdr:rowOff>
    </xdr:to>
    <xdr:grpSp>
      <xdr:nvGrpSpPr>
        <xdr:cNvPr id="6" name="Group 5">
          <a:extLst>
            <a:ext uri="{FF2B5EF4-FFF2-40B4-BE49-F238E27FC236}">
              <a16:creationId xmlns:a16="http://schemas.microsoft.com/office/drawing/2014/main" id="{FC50FD3D-2DB0-4D77-B48A-258D2DB77745}"/>
            </a:ext>
          </a:extLst>
        </xdr:cNvPr>
        <xdr:cNvGrpSpPr/>
      </xdr:nvGrpSpPr>
      <xdr:grpSpPr>
        <a:xfrm>
          <a:off x="3571875" y="219075"/>
          <a:ext cx="1524000" cy="264560"/>
          <a:chOff x="3571875" y="219075"/>
          <a:chExt cx="1524000" cy="264560"/>
        </a:xfrm>
      </xdr:grpSpPr>
      <xdr:cxnSp macro="">
        <xdr:nvCxnSpPr>
          <xdr:cNvPr id="3" name="Straight Arrow Connector 2">
            <a:extLst>
              <a:ext uri="{FF2B5EF4-FFF2-40B4-BE49-F238E27FC236}">
                <a16:creationId xmlns:a16="http://schemas.microsoft.com/office/drawing/2014/main" id="{27B1CC71-9F4F-41B6-906F-9D111A8FCB39}"/>
              </a:ext>
            </a:extLst>
          </xdr:cNvPr>
          <xdr:cNvCxnSpPr/>
        </xdr:nvCxnSpPr>
        <xdr:spPr>
          <a:xfrm>
            <a:off x="3571875" y="438150"/>
            <a:ext cx="1524000" cy="0"/>
          </a:xfrm>
          <a:prstGeom prst="straightConnector1">
            <a:avLst/>
          </a:prstGeom>
          <a:ln w="28575"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5" name="TextBox 4">
            <a:extLst>
              <a:ext uri="{FF2B5EF4-FFF2-40B4-BE49-F238E27FC236}">
                <a16:creationId xmlns:a16="http://schemas.microsoft.com/office/drawing/2014/main" id="{D6F1497D-E0D4-4AB4-BB12-172E36CEC1D5}"/>
              </a:ext>
            </a:extLst>
          </xdr:cNvPr>
          <xdr:cNvSpPr txBox="1"/>
        </xdr:nvSpPr>
        <xdr:spPr>
          <a:xfrm>
            <a:off x="3571875" y="219075"/>
            <a:ext cx="1524000" cy="264560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t">
            <a:spAutoFit/>
          </a:bodyPr>
          <a:lstStyle/>
          <a:p>
            <a:r>
              <a:rPr lang="en-US" sz="1100">
                <a:solidFill>
                  <a:schemeClr val="accent1"/>
                </a:solidFill>
              </a:rPr>
              <a:t>Search</a:t>
            </a:r>
            <a:r>
              <a:rPr lang="en-US" sz="1100" baseline="0">
                <a:solidFill>
                  <a:schemeClr val="accent1"/>
                </a:solidFill>
              </a:rPr>
              <a:t> mode = 1</a:t>
            </a:r>
            <a:endParaRPr lang="en-US" sz="1100">
              <a:solidFill>
                <a:schemeClr val="accent1"/>
              </a:solidFill>
            </a:endParaRPr>
          </a:p>
        </xdr:txBody>
      </xdr:sp>
    </xdr:grpSp>
    <xdr:clientData/>
  </xdr:twoCellAnchor>
  <xdr:twoCellAnchor>
    <xdr:from>
      <xdr:col>9</xdr:col>
      <xdr:colOff>347663</xdr:colOff>
      <xdr:row>2</xdr:row>
      <xdr:rowOff>61913</xdr:rowOff>
    </xdr:from>
    <xdr:to>
      <xdr:col>11</xdr:col>
      <xdr:colOff>9525</xdr:colOff>
      <xdr:row>2</xdr:row>
      <xdr:rowOff>66675</xdr:rowOff>
    </xdr:to>
    <xdr:cxnSp macro="">
      <xdr:nvCxnSpPr>
        <xdr:cNvPr id="8" name="Straight Arrow Connector 7">
          <a:extLst>
            <a:ext uri="{FF2B5EF4-FFF2-40B4-BE49-F238E27FC236}">
              <a16:creationId xmlns:a16="http://schemas.microsoft.com/office/drawing/2014/main" id="{55DBDF20-D8FE-4E0B-8B1B-AFC3E69E7BDF}"/>
            </a:ext>
          </a:extLst>
        </xdr:cNvPr>
        <xdr:cNvCxnSpPr/>
      </xdr:nvCxnSpPr>
      <xdr:spPr>
        <a:xfrm flipH="1" flipV="1">
          <a:off x="5843588" y="442913"/>
          <a:ext cx="728662" cy="4762"/>
        </a:xfrm>
        <a:prstGeom prst="straightConnector1">
          <a:avLst/>
        </a:prstGeom>
        <a:ln w="28575">
          <a:solidFill>
            <a:schemeClr val="accent2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A1E3B950-9344-4D19-AAF1-47F647E4201C}" name="Table1" displayName="Table1" ref="B4:K18" totalsRowShown="0" headerRowDxfId="64" dataDxfId="63" tableBorderDxfId="62">
  <autoFilter ref="B4:K18" xr:uid="{00000000-0009-0000-0100-000002000000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</autoFilter>
  <tableColumns count="10">
    <tableColumn id="1" xr3:uid="{4EA5359B-7F83-4A26-9BE2-A185185921EB}" name="#" dataDxfId="61"/>
    <tableColumn id="2" xr3:uid="{323FE2E1-D3F0-4747-B959-54393D4EB806}" name="Name" dataDxfId="60"/>
    <tableColumn id="3" xr3:uid="{5BFB0142-3B4E-4FD7-8873-F826573319CE}" name="Type" dataDxfId="59"/>
    <tableColumn id="4" xr3:uid="{3139CA4E-5B59-47B1-A89E-04FD024E9FDC}" name="Generation" dataDxfId="58"/>
    <tableColumn id="6" xr3:uid="{0DC1900B-03C4-4025-95EA-1F9E0FF004B8}" name="HP" dataDxfId="57"/>
    <tableColumn id="7" xr3:uid="{3AC5B07B-208C-4E69-BFBF-5949B9C5293C}" name="Attack" dataDxfId="56"/>
    <tableColumn id="8" xr3:uid="{359F50E8-9F6C-4A9A-B3FB-C3890EE6EC6C}" name="Defense" dataDxfId="55"/>
    <tableColumn id="9" xr3:uid="{4A5A47D2-8D34-4655-A310-BCEFE4510849}" name="Sp. Atk" dataDxfId="54"/>
    <tableColumn id="10" xr3:uid="{82EC3AB0-701C-4C5B-829C-23A9D4FD1820}" name="Sp. Def" dataDxfId="53"/>
    <tableColumn id="11" xr3:uid="{B163D7CF-AD51-4F15-ADEB-52E4D14BAF24}" name="Speed" dataDxfId="52"/>
  </tableColumns>
  <tableStyleInfo name="TableStyleLight14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BD1D0BF3-167D-410C-AC09-7B6BDABDB0AC}" name="Table2" displayName="Table2" ref="B2:K16" totalsRowShown="0" headerRowDxfId="51" dataDxfId="50" tableBorderDxfId="49">
  <autoFilter ref="B2:K16" xr:uid="{00000000-0009-0000-0100-000002000000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</autoFilter>
  <tableColumns count="10">
    <tableColumn id="1" xr3:uid="{AF8E4B55-8946-47BB-B10C-823B7247BDEE}" name="#" dataDxfId="48"/>
    <tableColumn id="2" xr3:uid="{A44D5DBE-B71D-488A-9386-C850B7D4AED1}" name="Name" dataDxfId="47"/>
    <tableColumn id="3" xr3:uid="{93024256-E847-4A19-BA07-BCC7403C8DEB}" name="Type" dataDxfId="46"/>
    <tableColumn id="4" xr3:uid="{E964278E-6DD1-4F48-A27C-6C6FED8B154A}" name="Generation" dataDxfId="45"/>
    <tableColumn id="6" xr3:uid="{0285CF2D-DD4E-4712-8A65-F5B908696146}" name="HP" dataDxfId="44"/>
    <tableColumn id="7" xr3:uid="{8CFF8006-D188-4FF2-AD15-C45D6012D1FD}" name="Attack" dataDxfId="43"/>
    <tableColumn id="8" xr3:uid="{BB78ACDD-7233-42B8-86A9-BAAA345F90ED}" name="Defense" dataDxfId="42"/>
    <tableColumn id="9" xr3:uid="{F784EC1A-1561-4498-AB7D-68E98D263746}" name="Sp. Atk" dataDxfId="41"/>
    <tableColumn id="10" xr3:uid="{1F97FC00-FE7F-40E3-BE9E-627426E26069}" name="Sp. Def" dataDxfId="40"/>
    <tableColumn id="11" xr3:uid="{004279B8-74E6-43DD-9806-08F6C484862B}" name="Speed" dataDxfId="39"/>
  </tableColumns>
  <tableStyleInfo name="TableStyleLight14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7B9800F7-B49A-45D6-944E-478D448FD782}" name="Table15" displayName="Table15" ref="B2:K16" totalsRowShown="0" headerRowDxfId="38" dataDxfId="37" tableBorderDxfId="36">
  <autoFilter ref="B2:K16" xr:uid="{00000000-0009-0000-0100-000002000000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</autoFilter>
  <tableColumns count="10">
    <tableColumn id="1" xr3:uid="{046F70D9-06D2-48D2-A1A3-9979B55E81AD}" name="#" dataDxfId="35"/>
    <tableColumn id="2" xr3:uid="{CA89036F-14E1-49AD-BCF3-20217D93DE55}" name="Name" dataDxfId="34"/>
    <tableColumn id="3" xr3:uid="{776920C7-D9A4-4FAD-B3D5-FD5C49C5C4CE}" name="Type" dataDxfId="33"/>
    <tableColumn id="4" xr3:uid="{E061E0F0-4EC0-4825-9C8F-34975D79A0A3}" name="Generation" dataDxfId="32"/>
    <tableColumn id="6" xr3:uid="{F61F7F1C-04E3-4EE3-845D-FCBB0F8A9A1B}" name="HP" dataDxfId="31"/>
    <tableColumn id="7" xr3:uid="{1EBACA04-D43F-400C-9858-E8679BB378F3}" name="Attack" dataDxfId="30"/>
    <tableColumn id="8" xr3:uid="{F67FC86A-A81A-4F08-B535-44F7E855978E}" name="Defense" dataDxfId="29"/>
    <tableColumn id="9" xr3:uid="{2BE6B1CC-203F-4E40-8D92-3CF30F5D6D73}" name="Sp. Atk" dataDxfId="28"/>
    <tableColumn id="10" xr3:uid="{E00E1C15-77F2-42D8-9276-9C33D40A5B8C}" name="Sp. Def" dataDxfId="27"/>
    <tableColumn id="11" xr3:uid="{35B056D2-2826-4715-81CD-98F3FC01D69B}" name="Speed" dataDxfId="26"/>
  </tableColumns>
  <tableStyleInfo name="TableStyleLight14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D571BC9B-0BDE-46F0-8D05-97CDB3EBF431}" name="Table4" displayName="Table4" ref="B2:K16" totalsRowShown="0" headerRowDxfId="25" dataDxfId="24" tableBorderDxfId="23">
  <autoFilter ref="B2:K16" xr:uid="{00000000-0009-0000-0100-000002000000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</autoFilter>
  <tableColumns count="10">
    <tableColumn id="1" xr3:uid="{B9156D99-B710-4C16-9917-CAC2063D012C}" name="#" dataDxfId="22"/>
    <tableColumn id="2" xr3:uid="{83D90A4E-7922-425C-8136-FCF909AC8258}" name="Name" dataDxfId="21"/>
    <tableColumn id="3" xr3:uid="{3FBB9486-2985-41AE-81A4-AFBD59BD248A}" name="Type" dataDxfId="20"/>
    <tableColumn id="4" xr3:uid="{FEB730F6-52D5-4C3D-AEDF-FBDB1202DA9C}" name="Generation" dataDxfId="19"/>
    <tableColumn id="6" xr3:uid="{9DB5D4FF-4EF5-41DD-BA39-5C240DA91CDA}" name="HP" dataDxfId="18"/>
    <tableColumn id="7" xr3:uid="{CAC45288-01FA-4C8D-8214-3E4B8F08A894}" name="Attack" dataDxfId="17"/>
    <tableColumn id="8" xr3:uid="{FB0A31B5-C1EB-4E6F-8F9C-36F1AD329750}" name="Defense" dataDxfId="16"/>
    <tableColumn id="9" xr3:uid="{7172315D-BBCA-4435-8365-76AF403B63AB}" name="Sp. Atk" dataDxfId="15"/>
    <tableColumn id="10" xr3:uid="{3A2E8F51-E390-4B0A-A374-5E3A0B0ED16C}" name="Sp. Def" dataDxfId="14"/>
    <tableColumn id="11" xr3:uid="{8B1B2AB6-9493-4509-8075-A24705FFF20B}" name="Speed" dataDxfId="13"/>
  </tableColumns>
  <tableStyleInfo name="TableStyleLight14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7CDD45FC-030B-461B-B30E-C10A985F89E4}" name="Table5" displayName="Table5" ref="B2:K16" totalsRowShown="0" headerRowDxfId="12" dataDxfId="11" tableBorderDxfId="10">
  <autoFilter ref="B2:K16" xr:uid="{00000000-0009-0000-0100-000002000000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</autoFilter>
  <tableColumns count="10">
    <tableColumn id="1" xr3:uid="{07F12C29-0ACC-4365-A75A-43A27E3B9182}" name="#" dataDxfId="9"/>
    <tableColumn id="2" xr3:uid="{2144ED24-7E05-4966-8E0A-78BD3DF6C779}" name="Name" dataDxfId="8"/>
    <tableColumn id="3" xr3:uid="{C6ECEEA5-D91B-4A6A-93F8-C69DC53AE9E9}" name="Type" dataDxfId="7"/>
    <tableColumn id="4" xr3:uid="{B068FDBD-C28E-44C9-8881-D2CAC9455BAA}" name="Generation" dataDxfId="6"/>
    <tableColumn id="6" xr3:uid="{69AD7854-37BF-4325-9FCF-774DC96E022C}" name="HP" dataDxfId="5"/>
    <tableColumn id="7" xr3:uid="{28797751-0C8A-441F-889E-86D6171DB5DD}" name="Attack" dataDxfId="4"/>
    <tableColumn id="8" xr3:uid="{6DA6A3D3-F2A5-420F-80BE-B30D5104EAB6}" name="Defense" dataDxfId="3"/>
    <tableColumn id="9" xr3:uid="{BD139E08-40E5-4C53-AA84-F6A1C6FCDD5D}" name="Sp. Atk" dataDxfId="2"/>
    <tableColumn id="10" xr3:uid="{BE62B5A9-4090-4579-9634-2CF90C838666}" name="Sp. Def" dataDxfId="1"/>
    <tableColumn id="11" xr3:uid="{E74ED70C-3BBC-48D3-A667-6C90736D9BC0}" name="Speed" dataDxfId="0"/>
  </tableColumns>
  <tableStyleInfo name="TableStyleLight14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D3697B3E-8180-4A7F-820D-A4A2D1DEEF3D}" name="Table6" displayName="Table6" ref="B4:K18" totalsRowShown="0" headerRowDxfId="77" dataDxfId="76" tableBorderDxfId="75">
  <autoFilter ref="B4:K18" xr:uid="{00000000-0009-0000-0100-000002000000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</autoFilter>
  <tableColumns count="10">
    <tableColumn id="1" xr3:uid="{2B5BB97D-5D87-4355-9E4D-74C11746EEF1}" name="#" dataDxfId="74"/>
    <tableColumn id="2" xr3:uid="{0EC5B61F-05C0-4E2A-806B-28930CF57C7F}" name="Name" dataDxfId="73"/>
    <tableColumn id="3" xr3:uid="{6D023891-CC5D-4A43-BF78-71E0324FB267}" name="Type" dataDxfId="72"/>
    <tableColumn id="4" xr3:uid="{5C6D9FF9-EBE4-4428-906A-2F02968F9872}" name="Generation" dataDxfId="71"/>
    <tableColumn id="6" xr3:uid="{35AAC290-D6D5-4B9B-A0B1-38122D8C9196}" name="HP" dataDxfId="70"/>
    <tableColumn id="7" xr3:uid="{5E3D13B6-E216-4243-B3DE-2F78DDB66496}" name="Attack" dataDxfId="69"/>
    <tableColumn id="8" xr3:uid="{79EC2769-1623-4B1D-BA6C-E67E38DDEF58}" name="Defense" dataDxfId="68"/>
    <tableColumn id="9" xr3:uid="{0C75A4B5-D1FA-4B17-ABC5-3D0BAE0294A2}" name="Sp. Atk" dataDxfId="67"/>
    <tableColumn id="10" xr3:uid="{2A33A9FF-3B37-4E84-A8FC-F8D37778AE03}" name="Sp. Def" dataDxfId="66"/>
    <tableColumn id="11" xr3:uid="{EFDB8266-108E-4483-989D-14C52400C4EF}" name="Speed" dataDxfId="65"/>
  </tableColumns>
  <tableStyleInfo name="TableStyleLight14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table" Target="../tables/table6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BBB798-D114-4122-8CFD-DE0C82DD0A4D}">
  <dimension ref="B2:AC18"/>
  <sheetViews>
    <sheetView showGridLines="0" topLeftCell="B1" zoomScaleNormal="100" workbookViewId="0">
      <selection activeCell="N10" sqref="N10"/>
    </sheetView>
  </sheetViews>
  <sheetFormatPr defaultRowHeight="15" x14ac:dyDescent="0.25"/>
  <cols>
    <col min="1" max="1" width="2.85546875" customWidth="1"/>
    <col min="2" max="2" width="4.140625" customWidth="1"/>
    <col min="3" max="4" width="16.140625" customWidth="1"/>
    <col min="5" max="5" width="11.140625" bestFit="1" customWidth="1"/>
    <col min="6" max="11" width="8" customWidth="1"/>
    <col min="12" max="12" width="2.85546875" customWidth="1"/>
    <col min="13" max="14" width="10.85546875" customWidth="1"/>
    <col min="15" max="15" width="49.5703125" bestFit="1" customWidth="1"/>
  </cols>
  <sheetData>
    <row r="2" spans="2:29" ht="20.25" thickBot="1" x14ac:dyDescent="0.35">
      <c r="B2" s="24" t="s">
        <v>47</v>
      </c>
      <c r="C2" s="24"/>
      <c r="D2" s="24"/>
      <c r="E2" s="24"/>
      <c r="F2" s="24"/>
      <c r="G2" s="24"/>
      <c r="H2" s="24"/>
      <c r="I2" s="24"/>
      <c r="J2" s="24"/>
      <c r="K2" s="24"/>
      <c r="L2" s="24"/>
      <c r="M2" s="24"/>
      <c r="N2" s="24"/>
      <c r="O2" s="24"/>
    </row>
    <row r="3" spans="2:29" ht="15.75" thickTop="1" x14ac:dyDescent="0.25"/>
    <row r="4" spans="2:29" x14ac:dyDescent="0.25">
      <c r="B4" s="1" t="s">
        <v>0</v>
      </c>
      <c r="C4" s="1" t="s">
        <v>1</v>
      </c>
      <c r="D4" s="1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2" t="s">
        <v>7</v>
      </c>
      <c r="J4" s="2" t="s">
        <v>8</v>
      </c>
      <c r="K4" s="2" t="s">
        <v>9</v>
      </c>
    </row>
    <row r="5" spans="2:29" x14ac:dyDescent="0.25">
      <c r="B5" s="14">
        <v>6</v>
      </c>
      <c r="C5" s="3" t="s">
        <v>10</v>
      </c>
      <c r="D5" s="3" t="s">
        <v>11</v>
      </c>
      <c r="E5" s="12" t="s">
        <v>12</v>
      </c>
      <c r="F5" s="4">
        <v>78</v>
      </c>
      <c r="G5" s="12">
        <v>84</v>
      </c>
      <c r="H5" s="4">
        <v>78</v>
      </c>
      <c r="I5" s="4">
        <v>109</v>
      </c>
      <c r="J5" s="4">
        <v>85</v>
      </c>
      <c r="K5" s="4">
        <v>100</v>
      </c>
      <c r="AC5" t="s">
        <v>48</v>
      </c>
    </row>
    <row r="6" spans="2:29" x14ac:dyDescent="0.25">
      <c r="B6" s="14">
        <v>9</v>
      </c>
      <c r="C6" s="3" t="s">
        <v>13</v>
      </c>
      <c r="D6" s="3" t="s">
        <v>14</v>
      </c>
      <c r="E6" s="12" t="s">
        <v>12</v>
      </c>
      <c r="F6" s="4">
        <v>79</v>
      </c>
      <c r="G6" s="12">
        <v>83</v>
      </c>
      <c r="H6" s="4">
        <v>100</v>
      </c>
      <c r="I6" s="4">
        <v>85</v>
      </c>
      <c r="J6" s="4">
        <v>105</v>
      </c>
      <c r="K6" s="4">
        <v>78</v>
      </c>
      <c r="M6" s="7" t="s">
        <v>1</v>
      </c>
      <c r="N6" s="9" t="s">
        <v>21</v>
      </c>
      <c r="AC6" t="s">
        <v>49</v>
      </c>
    </row>
    <row r="7" spans="2:29" x14ac:dyDescent="0.25">
      <c r="B7" s="14">
        <v>25</v>
      </c>
      <c r="C7" s="3" t="s">
        <v>15</v>
      </c>
      <c r="D7" s="3" t="s">
        <v>16</v>
      </c>
      <c r="E7" s="12" t="s">
        <v>12</v>
      </c>
      <c r="F7" s="4">
        <v>35</v>
      </c>
      <c r="G7" s="12">
        <v>55</v>
      </c>
      <c r="H7" s="4">
        <v>40</v>
      </c>
      <c r="I7" s="4">
        <v>50</v>
      </c>
      <c r="J7" s="4">
        <v>50</v>
      </c>
      <c r="K7" s="4">
        <v>90</v>
      </c>
      <c r="M7" s="7" t="s">
        <v>36</v>
      </c>
      <c r="N7" s="10" cm="1">
        <f t="array" ref="N7">_xlfn.XLOOKUP(Name,Table1[[#All],[Name]],Table1[[#All],['#]])</f>
        <v>65</v>
      </c>
      <c r="O7" s="11" t="str">
        <f ca="1">_xlfn.FORMULATEXT(N7)</f>
        <v>=XLOOKUP(Name,Table1[[#All],[Name]],Table1[[#All],['#]])</v>
      </c>
      <c r="AC7" t="s">
        <v>50</v>
      </c>
    </row>
    <row r="8" spans="2:29" x14ac:dyDescent="0.25">
      <c r="B8" s="14">
        <v>52</v>
      </c>
      <c r="C8" s="3" t="s">
        <v>17</v>
      </c>
      <c r="D8" s="3" t="s">
        <v>18</v>
      </c>
      <c r="E8" s="12" t="s">
        <v>12</v>
      </c>
      <c r="F8" s="4">
        <v>40</v>
      </c>
      <c r="G8" s="12">
        <v>45</v>
      </c>
      <c r="H8" s="4">
        <v>35</v>
      </c>
      <c r="I8" s="4">
        <v>40</v>
      </c>
      <c r="J8" s="4">
        <v>40</v>
      </c>
      <c r="K8" s="4">
        <v>90</v>
      </c>
      <c r="M8" s="7" t="s">
        <v>3</v>
      </c>
      <c r="N8" s="10" t="str" cm="1">
        <f t="array" ref="N8">_xlfn.XLOOKUP(Name,Table1[[#All],[Name]],Table1[[#All],[Generation]])</f>
        <v>I</v>
      </c>
      <c r="O8" s="11" t="str">
        <f t="shared" ref="O8:O9" ca="1" si="0">_xlfn.FORMULATEXT(N8)</f>
        <v>=XLOOKUP(Name,Table1[[#All],[Name]],Table1[[#All],[Generation]])</v>
      </c>
    </row>
    <row r="9" spans="2:29" x14ac:dyDescent="0.25">
      <c r="B9" s="14">
        <v>59</v>
      </c>
      <c r="C9" s="3" t="s">
        <v>19</v>
      </c>
      <c r="D9" s="3" t="s">
        <v>20</v>
      </c>
      <c r="E9" s="12" t="s">
        <v>12</v>
      </c>
      <c r="F9" s="4">
        <v>90</v>
      </c>
      <c r="G9" s="12">
        <v>110</v>
      </c>
      <c r="H9" s="4">
        <v>80</v>
      </c>
      <c r="I9" s="4">
        <v>100</v>
      </c>
      <c r="J9" s="4">
        <v>80</v>
      </c>
      <c r="K9" s="4">
        <v>95</v>
      </c>
      <c r="M9" s="7" t="s">
        <v>5</v>
      </c>
      <c r="N9" s="10" cm="1">
        <f t="array" ref="N9">_xlfn.XLOOKUP(Name,Table1[[#All],[Name]],Table1[[#All],[Attack]])</f>
        <v>50</v>
      </c>
      <c r="O9" s="11" t="str">
        <f t="shared" ca="1" si="0"/>
        <v>=XLOOKUP(Name,Table1[[#All],[Name]],Table1[[#All],[Attack]])</v>
      </c>
    </row>
    <row r="10" spans="2:29" x14ac:dyDescent="0.25">
      <c r="B10" s="16">
        <v>65</v>
      </c>
      <c r="C10" s="14" t="s">
        <v>21</v>
      </c>
      <c r="D10" s="14" t="s">
        <v>22</v>
      </c>
      <c r="E10" s="15" t="s">
        <v>12</v>
      </c>
      <c r="F10" s="12">
        <v>55</v>
      </c>
      <c r="G10" s="15">
        <v>50</v>
      </c>
      <c r="H10" s="12">
        <v>45</v>
      </c>
      <c r="I10" s="12">
        <v>135</v>
      </c>
      <c r="J10" s="12">
        <v>95</v>
      </c>
      <c r="K10" s="12">
        <v>120</v>
      </c>
    </row>
    <row r="11" spans="2:29" x14ac:dyDescent="0.25">
      <c r="B11" s="14">
        <v>116</v>
      </c>
      <c r="C11" s="3" t="s">
        <v>23</v>
      </c>
      <c r="D11" s="3" t="s">
        <v>14</v>
      </c>
      <c r="E11" s="12" t="s">
        <v>12</v>
      </c>
      <c r="F11" s="4">
        <v>30</v>
      </c>
      <c r="G11" s="12">
        <v>40</v>
      </c>
      <c r="H11" s="4">
        <v>70</v>
      </c>
      <c r="I11" s="4">
        <v>70</v>
      </c>
      <c r="J11" s="4">
        <v>25</v>
      </c>
      <c r="K11" s="4">
        <v>60</v>
      </c>
    </row>
    <row r="12" spans="2:29" x14ac:dyDescent="0.25">
      <c r="B12" s="14">
        <v>120</v>
      </c>
      <c r="C12" s="3" t="s">
        <v>24</v>
      </c>
      <c r="D12" s="3" t="s">
        <v>14</v>
      </c>
      <c r="E12" s="12" t="s">
        <v>12</v>
      </c>
      <c r="F12" s="4">
        <v>30</v>
      </c>
      <c r="G12" s="12">
        <v>45</v>
      </c>
      <c r="H12" s="4">
        <v>55</v>
      </c>
      <c r="I12" s="4">
        <v>70</v>
      </c>
      <c r="J12" s="4">
        <v>55</v>
      </c>
      <c r="K12" s="4">
        <v>85</v>
      </c>
    </row>
    <row r="13" spans="2:29" x14ac:dyDescent="0.25">
      <c r="B13" s="17">
        <v>149</v>
      </c>
      <c r="C13" s="5" t="s">
        <v>25</v>
      </c>
      <c r="D13" s="5" t="s">
        <v>26</v>
      </c>
      <c r="E13" s="13" t="s">
        <v>12</v>
      </c>
      <c r="F13" s="6">
        <v>91</v>
      </c>
      <c r="G13" s="13">
        <v>134</v>
      </c>
      <c r="H13" s="6">
        <v>95</v>
      </c>
      <c r="I13" s="6">
        <v>100</v>
      </c>
      <c r="J13" s="6">
        <v>100</v>
      </c>
      <c r="K13" s="6">
        <v>80</v>
      </c>
    </row>
    <row r="14" spans="2:29" x14ac:dyDescent="0.25">
      <c r="B14" s="17">
        <v>160</v>
      </c>
      <c r="C14" s="5" t="s">
        <v>27</v>
      </c>
      <c r="D14" s="5" t="s">
        <v>14</v>
      </c>
      <c r="E14" s="13" t="s">
        <v>28</v>
      </c>
      <c r="F14" s="6">
        <v>85</v>
      </c>
      <c r="G14" s="13">
        <v>105</v>
      </c>
      <c r="H14" s="6">
        <v>100</v>
      </c>
      <c r="I14" s="6">
        <v>79</v>
      </c>
      <c r="J14" s="6">
        <v>83</v>
      </c>
      <c r="K14" s="6">
        <v>78</v>
      </c>
    </row>
    <row r="15" spans="2:29" x14ac:dyDescent="0.25">
      <c r="B15" s="17">
        <v>175</v>
      </c>
      <c r="C15" s="5" t="s">
        <v>29</v>
      </c>
      <c r="D15" s="5" t="s">
        <v>30</v>
      </c>
      <c r="E15" s="13" t="s">
        <v>28</v>
      </c>
      <c r="F15" s="6">
        <v>35</v>
      </c>
      <c r="G15" s="13">
        <v>20</v>
      </c>
      <c r="H15" s="6">
        <v>65</v>
      </c>
      <c r="I15" s="6">
        <v>40</v>
      </c>
      <c r="J15" s="6">
        <v>65</v>
      </c>
      <c r="K15" s="6">
        <v>20</v>
      </c>
    </row>
    <row r="16" spans="2:29" x14ac:dyDescent="0.25">
      <c r="B16" s="17">
        <v>244</v>
      </c>
      <c r="C16" s="5" t="s">
        <v>31</v>
      </c>
      <c r="D16" s="5" t="s">
        <v>20</v>
      </c>
      <c r="E16" s="13" t="s">
        <v>28</v>
      </c>
      <c r="F16" s="6">
        <v>115</v>
      </c>
      <c r="G16" s="13">
        <v>115</v>
      </c>
      <c r="H16" s="6">
        <v>85</v>
      </c>
      <c r="I16" s="6">
        <v>90</v>
      </c>
      <c r="J16" s="6">
        <v>75</v>
      </c>
      <c r="K16" s="6">
        <v>100</v>
      </c>
    </row>
    <row r="17" spans="2:11" x14ac:dyDescent="0.25">
      <c r="B17" s="17">
        <v>258</v>
      </c>
      <c r="C17" s="5" t="s">
        <v>32</v>
      </c>
      <c r="D17" s="5" t="s">
        <v>14</v>
      </c>
      <c r="E17" s="13" t="s">
        <v>33</v>
      </c>
      <c r="F17" s="6">
        <v>50</v>
      </c>
      <c r="G17" s="13">
        <v>70</v>
      </c>
      <c r="H17" s="6">
        <v>50</v>
      </c>
      <c r="I17" s="6">
        <v>50</v>
      </c>
      <c r="J17" s="6">
        <v>50</v>
      </c>
      <c r="K17" s="6">
        <v>40</v>
      </c>
    </row>
    <row r="18" spans="2:11" x14ac:dyDescent="0.25">
      <c r="B18" s="14">
        <v>323</v>
      </c>
      <c r="C18" s="3" t="s">
        <v>34</v>
      </c>
      <c r="D18" s="3" t="s">
        <v>35</v>
      </c>
      <c r="E18" s="12" t="s">
        <v>33</v>
      </c>
      <c r="F18" s="4">
        <v>70</v>
      </c>
      <c r="G18" s="12">
        <v>100</v>
      </c>
      <c r="H18" s="4">
        <v>70</v>
      </c>
      <c r="I18" s="4">
        <v>105</v>
      </c>
      <c r="J18" s="4">
        <v>75</v>
      </c>
      <c r="K18" s="4">
        <v>40</v>
      </c>
    </row>
  </sheetData>
  <dataValidations count="1">
    <dataValidation type="list" allowBlank="1" showInputMessage="1" showErrorMessage="1" sqref="N6" xr:uid="{6E3EAA27-18D0-4832-8732-82E3EDF60539}">
      <formula1>$C$5:$C$18</formula1>
    </dataValidation>
  </dataValidations>
  <pageMargins left="0.7" right="0.7" top="0.75" bottom="0.75" header="0.3" footer="0.3"/>
  <pageSetup orientation="portrait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39F83C-5461-45D7-9A0B-3131F4AB5353}">
  <dimension ref="B2:X16"/>
  <sheetViews>
    <sheetView showGridLines="0" zoomScaleNormal="100" workbookViewId="0">
      <selection activeCell="N9" sqref="N9"/>
    </sheetView>
  </sheetViews>
  <sheetFormatPr defaultRowHeight="15" x14ac:dyDescent="0.25"/>
  <cols>
    <col min="1" max="1" width="2.85546875" customWidth="1"/>
    <col min="2" max="2" width="4.140625" customWidth="1"/>
    <col min="3" max="4" width="16.140625" customWidth="1"/>
    <col min="5" max="5" width="11.140625" bestFit="1" customWidth="1"/>
    <col min="6" max="11" width="8" customWidth="1"/>
    <col min="12" max="12" width="2.85546875" customWidth="1"/>
    <col min="13" max="13" width="22.7109375" bestFit="1" customWidth="1"/>
    <col min="14" max="14" width="31.140625" bestFit="1" customWidth="1"/>
    <col min="15" max="15" width="49.5703125" bestFit="1" customWidth="1"/>
  </cols>
  <sheetData>
    <row r="2" spans="2:24" x14ac:dyDescent="0.25">
      <c r="B2" s="1" t="s">
        <v>0</v>
      </c>
      <c r="C2" s="1" t="s">
        <v>1</v>
      </c>
      <c r="D2" s="1" t="s">
        <v>2</v>
      </c>
      <c r="E2" s="2" t="s">
        <v>3</v>
      </c>
      <c r="F2" s="2" t="s">
        <v>4</v>
      </c>
      <c r="G2" s="2" t="s">
        <v>5</v>
      </c>
      <c r="H2" s="2" t="s">
        <v>6</v>
      </c>
      <c r="I2" s="2" t="s">
        <v>7</v>
      </c>
      <c r="J2" s="2" t="s">
        <v>8</v>
      </c>
      <c r="K2" s="2" t="s">
        <v>9</v>
      </c>
    </row>
    <row r="3" spans="2:24" x14ac:dyDescent="0.25">
      <c r="B3" s="3">
        <v>6</v>
      </c>
      <c r="C3" s="14" t="s">
        <v>10</v>
      </c>
      <c r="D3" s="3" t="s">
        <v>11</v>
      </c>
      <c r="E3" s="4" t="s">
        <v>12</v>
      </c>
      <c r="F3" s="4">
        <v>78</v>
      </c>
      <c r="G3" s="4">
        <v>84</v>
      </c>
      <c r="H3" s="4">
        <v>78</v>
      </c>
      <c r="I3" s="4">
        <v>109</v>
      </c>
      <c r="J3" s="4">
        <v>85</v>
      </c>
      <c r="K3" s="4">
        <v>100</v>
      </c>
    </row>
    <row r="4" spans="2:24" x14ac:dyDescent="0.25">
      <c r="B4" s="3">
        <v>9</v>
      </c>
      <c r="C4" s="14" t="s">
        <v>13</v>
      </c>
      <c r="D4" s="3" t="s">
        <v>14</v>
      </c>
      <c r="E4" s="4" t="s">
        <v>12</v>
      </c>
      <c r="F4" s="4">
        <v>79</v>
      </c>
      <c r="G4" s="4">
        <v>83</v>
      </c>
      <c r="H4" s="4">
        <v>100</v>
      </c>
      <c r="I4" s="4">
        <v>85</v>
      </c>
      <c r="J4" s="4">
        <v>105</v>
      </c>
      <c r="K4" s="4">
        <v>78</v>
      </c>
      <c r="M4" s="7" t="s">
        <v>1</v>
      </c>
      <c r="N4" s="9" t="s">
        <v>39</v>
      </c>
    </row>
    <row r="5" spans="2:24" x14ac:dyDescent="0.25">
      <c r="B5" s="3">
        <v>25</v>
      </c>
      <c r="C5" s="14" t="s">
        <v>15</v>
      </c>
      <c r="D5" s="3" t="s">
        <v>16</v>
      </c>
      <c r="E5" s="4" t="s">
        <v>12</v>
      </c>
      <c r="F5" s="4">
        <v>35</v>
      </c>
      <c r="G5" s="4">
        <v>55</v>
      </c>
      <c r="H5" s="4">
        <v>40</v>
      </c>
      <c r="I5" s="4">
        <v>50</v>
      </c>
      <c r="J5" s="4">
        <v>50</v>
      </c>
      <c r="K5" s="4">
        <v>90</v>
      </c>
    </row>
    <row r="6" spans="2:24" x14ac:dyDescent="0.25">
      <c r="B6" s="3">
        <v>52</v>
      </c>
      <c r="C6" s="14" t="s">
        <v>17</v>
      </c>
      <c r="D6" s="3" t="s">
        <v>18</v>
      </c>
      <c r="E6" s="4" t="s">
        <v>12</v>
      </c>
      <c r="F6" s="4">
        <v>40</v>
      </c>
      <c r="G6" s="4">
        <v>45</v>
      </c>
      <c r="H6" s="4">
        <v>35</v>
      </c>
      <c r="I6" s="4">
        <v>40</v>
      </c>
      <c r="J6" s="4">
        <v>40</v>
      </c>
      <c r="K6" s="4">
        <v>90</v>
      </c>
      <c r="X6" t="s">
        <v>51</v>
      </c>
    </row>
    <row r="7" spans="2:24" x14ac:dyDescent="0.25">
      <c r="B7" s="3">
        <v>59</v>
      </c>
      <c r="C7" s="14" t="s">
        <v>19</v>
      </c>
      <c r="D7" s="3" t="s">
        <v>20</v>
      </c>
      <c r="E7" s="4" t="s">
        <v>12</v>
      </c>
      <c r="F7" s="4">
        <v>90</v>
      </c>
      <c r="G7" s="4">
        <v>110</v>
      </c>
      <c r="H7" s="4">
        <v>80</v>
      </c>
      <c r="I7" s="4">
        <v>100</v>
      </c>
      <c r="J7" s="4">
        <v>80</v>
      </c>
      <c r="K7" s="4">
        <v>95</v>
      </c>
      <c r="M7" s="7" t="s">
        <v>40</v>
      </c>
      <c r="N7" s="10" t="e" cm="1">
        <f t="array" ref="N7">_xlfn.XLOOKUP(Name,Table2[[#All],[Name]],Table2[[#All],[Attack]])</f>
        <v>#N/A</v>
      </c>
      <c r="O7" s="11" t="str">
        <f t="shared" ref="O7:O8" ca="1" si="0">_xlfn.FORMULATEXT(N7)</f>
        <v>=XLOOKUP(Name,Table2[[#All],[Name]],Table2[[#All],[Attack]])</v>
      </c>
      <c r="X7" t="s">
        <v>52</v>
      </c>
    </row>
    <row r="8" spans="2:24" x14ac:dyDescent="0.25">
      <c r="B8" s="3">
        <v>65</v>
      </c>
      <c r="C8" s="14" t="s">
        <v>21</v>
      </c>
      <c r="D8" s="3" t="s">
        <v>22</v>
      </c>
      <c r="E8" s="4" t="s">
        <v>12</v>
      </c>
      <c r="F8" s="4">
        <v>55</v>
      </c>
      <c r="G8" s="4">
        <v>50</v>
      </c>
      <c r="H8" s="4">
        <v>45</v>
      </c>
      <c r="I8" s="4">
        <v>135</v>
      </c>
      <c r="J8" s="4">
        <v>95</v>
      </c>
      <c r="K8" s="4">
        <v>120</v>
      </c>
      <c r="M8" s="7" t="s">
        <v>41</v>
      </c>
      <c r="N8" s="10" t="str" cm="1">
        <f t="array" ref="N8">_xlfn.XLOOKUP(Name,Table2[[#All],[Name]],Table2[[#All],[Attack]],"Pokémon is not existed in the list!")</f>
        <v>Pokémon is not existed in the list!</v>
      </c>
      <c r="O8" s="11" t="str">
        <f t="shared" ca="1" si="0"/>
        <v>=XLOOKUP(Name,Table2[[#All],[Name]],Table2[[#All],[Attack]],"Pokémon is not existed in the list!")</v>
      </c>
    </row>
    <row r="9" spans="2:24" x14ac:dyDescent="0.25">
      <c r="B9" s="3">
        <v>116</v>
      </c>
      <c r="C9" s="14" t="s">
        <v>23</v>
      </c>
      <c r="D9" s="3" t="s">
        <v>14</v>
      </c>
      <c r="E9" s="4" t="s">
        <v>12</v>
      </c>
      <c r="F9" s="4">
        <v>30</v>
      </c>
      <c r="G9" s="4">
        <v>40</v>
      </c>
      <c r="H9" s="4">
        <v>70</v>
      </c>
      <c r="I9" s="4">
        <v>70</v>
      </c>
      <c r="J9" s="4">
        <v>25</v>
      </c>
      <c r="K9" s="4">
        <v>60</v>
      </c>
    </row>
    <row r="10" spans="2:24" x14ac:dyDescent="0.25">
      <c r="B10" s="3">
        <v>120</v>
      </c>
      <c r="C10" s="14" t="s">
        <v>24</v>
      </c>
      <c r="D10" s="3" t="s">
        <v>14</v>
      </c>
      <c r="E10" s="4" t="s">
        <v>12</v>
      </c>
      <c r="F10" s="4">
        <v>30</v>
      </c>
      <c r="G10" s="4">
        <v>45</v>
      </c>
      <c r="H10" s="4">
        <v>55</v>
      </c>
      <c r="I10" s="4">
        <v>70</v>
      </c>
      <c r="J10" s="4">
        <v>55</v>
      </c>
      <c r="K10" s="4">
        <v>85</v>
      </c>
    </row>
    <row r="11" spans="2:24" x14ac:dyDescent="0.25">
      <c r="B11" s="5">
        <v>149</v>
      </c>
      <c r="C11" s="17" t="s">
        <v>25</v>
      </c>
      <c r="D11" s="5" t="s">
        <v>26</v>
      </c>
      <c r="E11" s="6" t="s">
        <v>12</v>
      </c>
      <c r="F11" s="6">
        <v>91</v>
      </c>
      <c r="G11" s="6">
        <v>134</v>
      </c>
      <c r="H11" s="6">
        <v>95</v>
      </c>
      <c r="I11" s="6">
        <v>100</v>
      </c>
      <c r="J11" s="6">
        <v>100</v>
      </c>
      <c r="K11" s="6">
        <v>80</v>
      </c>
    </row>
    <row r="12" spans="2:24" x14ac:dyDescent="0.25">
      <c r="B12" s="5">
        <v>160</v>
      </c>
      <c r="C12" s="17" t="s">
        <v>27</v>
      </c>
      <c r="D12" s="5" t="s">
        <v>14</v>
      </c>
      <c r="E12" s="6" t="s">
        <v>28</v>
      </c>
      <c r="F12" s="6">
        <v>85</v>
      </c>
      <c r="G12" s="6">
        <v>105</v>
      </c>
      <c r="H12" s="6">
        <v>100</v>
      </c>
      <c r="I12" s="6">
        <v>79</v>
      </c>
      <c r="J12" s="6">
        <v>83</v>
      </c>
      <c r="K12" s="6">
        <v>78</v>
      </c>
    </row>
    <row r="13" spans="2:24" x14ac:dyDescent="0.25">
      <c r="B13" s="5">
        <v>175</v>
      </c>
      <c r="C13" s="17" t="s">
        <v>29</v>
      </c>
      <c r="D13" s="5" t="s">
        <v>30</v>
      </c>
      <c r="E13" s="6" t="s">
        <v>28</v>
      </c>
      <c r="F13" s="6">
        <v>35</v>
      </c>
      <c r="G13" s="6">
        <v>20</v>
      </c>
      <c r="H13" s="6">
        <v>65</v>
      </c>
      <c r="I13" s="6">
        <v>40</v>
      </c>
      <c r="J13" s="6">
        <v>65</v>
      </c>
      <c r="K13" s="6">
        <v>20</v>
      </c>
    </row>
    <row r="14" spans="2:24" x14ac:dyDescent="0.25">
      <c r="B14" s="5">
        <v>244</v>
      </c>
      <c r="C14" s="17" t="s">
        <v>31</v>
      </c>
      <c r="D14" s="5" t="s">
        <v>20</v>
      </c>
      <c r="E14" s="6" t="s">
        <v>28</v>
      </c>
      <c r="F14" s="6">
        <v>115</v>
      </c>
      <c r="G14" s="6">
        <v>115</v>
      </c>
      <c r="H14" s="6">
        <v>85</v>
      </c>
      <c r="I14" s="6">
        <v>90</v>
      </c>
      <c r="J14" s="6">
        <v>75</v>
      </c>
      <c r="K14" s="6">
        <v>100</v>
      </c>
    </row>
    <row r="15" spans="2:24" x14ac:dyDescent="0.25">
      <c r="B15" s="5">
        <v>258</v>
      </c>
      <c r="C15" s="17" t="s">
        <v>32</v>
      </c>
      <c r="D15" s="5" t="s">
        <v>14</v>
      </c>
      <c r="E15" s="6" t="s">
        <v>33</v>
      </c>
      <c r="F15" s="6">
        <v>50</v>
      </c>
      <c r="G15" s="6">
        <v>70</v>
      </c>
      <c r="H15" s="6">
        <v>50</v>
      </c>
      <c r="I15" s="6">
        <v>50</v>
      </c>
      <c r="J15" s="6">
        <v>50</v>
      </c>
      <c r="K15" s="6">
        <v>40</v>
      </c>
    </row>
    <row r="16" spans="2:24" x14ac:dyDescent="0.25">
      <c r="B16" s="3">
        <v>323</v>
      </c>
      <c r="C16" s="14" t="s">
        <v>34</v>
      </c>
      <c r="D16" s="3" t="s">
        <v>35</v>
      </c>
      <c r="E16" s="4" t="s">
        <v>33</v>
      </c>
      <c r="F16" s="4">
        <v>70</v>
      </c>
      <c r="G16" s="4">
        <v>100</v>
      </c>
      <c r="H16" s="4">
        <v>70</v>
      </c>
      <c r="I16" s="4">
        <v>105</v>
      </c>
      <c r="J16" s="4">
        <v>75</v>
      </c>
      <c r="K16" s="4">
        <v>40</v>
      </c>
    </row>
  </sheetData>
  <pageMargins left="0.7" right="0.7" top="0.75" bottom="0.75" header="0.3" footer="0.3"/>
  <pageSetup orientation="portrait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A8BB4C-9D22-4CAE-9584-D89BC986A570}">
  <dimension ref="B2:AH16"/>
  <sheetViews>
    <sheetView showGridLines="0" zoomScaleNormal="100" workbookViewId="0">
      <selection activeCell="N8" sqref="N8"/>
    </sheetView>
  </sheetViews>
  <sheetFormatPr defaultRowHeight="15" x14ac:dyDescent="0.25"/>
  <cols>
    <col min="1" max="1" width="2.85546875" customWidth="1"/>
    <col min="2" max="2" width="4.140625" customWidth="1"/>
    <col min="3" max="4" width="16.140625" customWidth="1"/>
    <col min="5" max="5" width="11.140625" bestFit="1" customWidth="1"/>
    <col min="6" max="11" width="8" customWidth="1"/>
    <col min="12" max="12" width="2.85546875" customWidth="1"/>
    <col min="13" max="13" width="10.85546875" customWidth="1"/>
    <col min="14" max="19" width="10.28515625" customWidth="1"/>
  </cols>
  <sheetData>
    <row r="2" spans="2:34" x14ac:dyDescent="0.25">
      <c r="B2" s="1" t="s">
        <v>0</v>
      </c>
      <c r="C2" s="1" t="s">
        <v>1</v>
      </c>
      <c r="D2" s="1" t="s">
        <v>2</v>
      </c>
      <c r="E2" s="2" t="s">
        <v>3</v>
      </c>
      <c r="F2" s="2" t="s">
        <v>4</v>
      </c>
      <c r="G2" s="2" t="s">
        <v>5</v>
      </c>
      <c r="H2" s="2" t="s">
        <v>6</v>
      </c>
      <c r="I2" s="2" t="s">
        <v>7</v>
      </c>
      <c r="J2" s="2" t="s">
        <v>8</v>
      </c>
      <c r="K2" s="2" t="s">
        <v>9</v>
      </c>
    </row>
    <row r="3" spans="2:34" x14ac:dyDescent="0.25">
      <c r="B3" s="3">
        <v>6</v>
      </c>
      <c r="C3" s="3" t="s">
        <v>10</v>
      </c>
      <c r="D3" s="3" t="s">
        <v>11</v>
      </c>
      <c r="E3" s="4" t="s">
        <v>12</v>
      </c>
      <c r="F3" s="12">
        <v>78</v>
      </c>
      <c r="G3" s="12">
        <v>84</v>
      </c>
      <c r="H3" s="12">
        <v>78</v>
      </c>
      <c r="I3" s="12">
        <v>109</v>
      </c>
      <c r="J3" s="12">
        <v>85</v>
      </c>
      <c r="K3" s="12">
        <v>100</v>
      </c>
    </row>
    <row r="4" spans="2:34" x14ac:dyDescent="0.25">
      <c r="B4" s="3">
        <v>9</v>
      </c>
      <c r="C4" s="3" t="s">
        <v>13</v>
      </c>
      <c r="D4" s="3" t="s">
        <v>14</v>
      </c>
      <c r="E4" s="4" t="s">
        <v>12</v>
      </c>
      <c r="F4" s="12">
        <v>79</v>
      </c>
      <c r="G4" s="12">
        <v>83</v>
      </c>
      <c r="H4" s="12">
        <v>100</v>
      </c>
      <c r="I4" s="12">
        <v>85</v>
      </c>
      <c r="J4" s="12">
        <v>105</v>
      </c>
      <c r="K4" s="12">
        <v>78</v>
      </c>
      <c r="M4" s="7" t="s">
        <v>1</v>
      </c>
      <c r="N4" s="9" t="s">
        <v>21</v>
      </c>
      <c r="AC4" cm="1">
        <f t="array" ref="AC4:AH4">_xlfn.XLOOKUP(Name,Table15[Name],Table15[[HP]:[Speed]])</f>
        <v>55</v>
      </c>
      <c r="AD4">
        <v>50</v>
      </c>
      <c r="AE4">
        <v>45</v>
      </c>
      <c r="AF4">
        <v>135</v>
      </c>
      <c r="AG4">
        <v>95</v>
      </c>
      <c r="AH4">
        <v>120</v>
      </c>
    </row>
    <row r="5" spans="2:34" x14ac:dyDescent="0.25">
      <c r="B5" s="3">
        <v>25</v>
      </c>
      <c r="C5" s="3" t="s">
        <v>15</v>
      </c>
      <c r="D5" s="3" t="s">
        <v>16</v>
      </c>
      <c r="E5" s="4" t="s">
        <v>12</v>
      </c>
      <c r="F5" s="12">
        <v>35</v>
      </c>
      <c r="G5" s="12">
        <v>55</v>
      </c>
      <c r="H5" s="12">
        <v>40</v>
      </c>
      <c r="I5" s="12">
        <v>50</v>
      </c>
      <c r="J5" s="12">
        <v>50</v>
      </c>
      <c r="K5" s="12">
        <v>90</v>
      </c>
    </row>
    <row r="6" spans="2:34" x14ac:dyDescent="0.25">
      <c r="B6" s="3">
        <v>52</v>
      </c>
      <c r="C6" s="3" t="s">
        <v>17</v>
      </c>
      <c r="D6" s="3" t="s">
        <v>18</v>
      </c>
      <c r="E6" s="4" t="s">
        <v>12</v>
      </c>
      <c r="F6" s="12">
        <v>40</v>
      </c>
      <c r="G6" s="12">
        <v>45</v>
      </c>
      <c r="H6" s="12">
        <v>35</v>
      </c>
      <c r="I6" s="12">
        <v>40</v>
      </c>
      <c r="J6" s="12">
        <v>40</v>
      </c>
      <c r="K6" s="12">
        <v>90</v>
      </c>
      <c r="N6" s="18" t="s">
        <v>4</v>
      </c>
      <c r="O6" s="18" t="s">
        <v>5</v>
      </c>
      <c r="P6" s="18" t="s">
        <v>6</v>
      </c>
      <c r="Q6" s="18" t="s">
        <v>7</v>
      </c>
      <c r="R6" s="18" t="s">
        <v>8</v>
      </c>
      <c r="S6" s="18" t="s">
        <v>9</v>
      </c>
    </row>
    <row r="7" spans="2:34" x14ac:dyDescent="0.25">
      <c r="B7" s="3">
        <v>59</v>
      </c>
      <c r="C7" s="3" t="s">
        <v>19</v>
      </c>
      <c r="D7" s="3" t="s">
        <v>20</v>
      </c>
      <c r="E7" s="4" t="s">
        <v>12</v>
      </c>
      <c r="F7" s="12">
        <v>90</v>
      </c>
      <c r="G7" s="12">
        <v>110</v>
      </c>
      <c r="H7" s="12">
        <v>80</v>
      </c>
      <c r="I7" s="12">
        <v>100</v>
      </c>
      <c r="J7" s="12">
        <v>80</v>
      </c>
      <c r="K7" s="12">
        <v>95</v>
      </c>
      <c r="M7" s="7" t="s">
        <v>38</v>
      </c>
      <c r="N7" s="8" cm="1">
        <f t="array" ref="N7:S7">_xlfn.XLOOKUP(Name,Table15[[#All],[Name]],Table15[[#All],[HP]:[Speed]])</f>
        <v>55</v>
      </c>
      <c r="O7" s="8">
        <v>50</v>
      </c>
      <c r="P7" s="8">
        <v>45</v>
      </c>
      <c r="Q7" s="8">
        <v>135</v>
      </c>
      <c r="R7" s="8">
        <v>95</v>
      </c>
      <c r="S7" s="8">
        <v>120</v>
      </c>
    </row>
    <row r="8" spans="2:34" x14ac:dyDescent="0.25">
      <c r="B8" s="14">
        <v>65</v>
      </c>
      <c r="C8" s="14" t="s">
        <v>21</v>
      </c>
      <c r="D8" s="14" t="s">
        <v>22</v>
      </c>
      <c r="E8" s="12" t="s">
        <v>12</v>
      </c>
      <c r="F8" s="15">
        <v>55</v>
      </c>
      <c r="G8" s="15">
        <v>50</v>
      </c>
      <c r="H8" s="15">
        <v>45</v>
      </c>
      <c r="I8" s="15">
        <v>135</v>
      </c>
      <c r="J8" s="15">
        <v>95</v>
      </c>
      <c r="K8" s="15">
        <v>120</v>
      </c>
    </row>
    <row r="9" spans="2:34" x14ac:dyDescent="0.25">
      <c r="B9" s="3">
        <v>116</v>
      </c>
      <c r="C9" s="3" t="s">
        <v>23</v>
      </c>
      <c r="D9" s="3" t="s">
        <v>14</v>
      </c>
      <c r="E9" s="4" t="s">
        <v>12</v>
      </c>
      <c r="F9" s="12">
        <v>30</v>
      </c>
      <c r="G9" s="12">
        <v>40</v>
      </c>
      <c r="H9" s="12">
        <v>70</v>
      </c>
      <c r="I9" s="12">
        <v>70</v>
      </c>
      <c r="J9" s="12">
        <v>25</v>
      </c>
      <c r="K9" s="12">
        <v>60</v>
      </c>
    </row>
    <row r="10" spans="2:34" x14ac:dyDescent="0.25">
      <c r="B10" s="3">
        <v>120</v>
      </c>
      <c r="C10" s="3" t="s">
        <v>24</v>
      </c>
      <c r="D10" s="3" t="s">
        <v>14</v>
      </c>
      <c r="E10" s="4" t="s">
        <v>12</v>
      </c>
      <c r="F10" s="12">
        <v>30</v>
      </c>
      <c r="G10" s="12">
        <v>45</v>
      </c>
      <c r="H10" s="12">
        <v>55</v>
      </c>
      <c r="I10" s="12">
        <v>70</v>
      </c>
      <c r="J10" s="12">
        <v>55</v>
      </c>
      <c r="K10" s="12">
        <v>85</v>
      </c>
      <c r="N10" s="19" t="str">
        <f ca="1">_xlfn.FORMULATEXT(N7)</f>
        <v>=XLOOKUP(Name,Table15[[#All],[Name]],Table15[[#All],[HP]:[Speed]])</v>
      </c>
      <c r="O10" s="20"/>
      <c r="P10" s="20"/>
      <c r="Q10" s="20"/>
      <c r="R10" s="20"/>
      <c r="S10" s="20"/>
    </row>
    <row r="11" spans="2:34" x14ac:dyDescent="0.25">
      <c r="B11" s="5">
        <v>149</v>
      </c>
      <c r="C11" s="5" t="s">
        <v>25</v>
      </c>
      <c r="D11" s="5" t="s">
        <v>26</v>
      </c>
      <c r="E11" s="6" t="s">
        <v>12</v>
      </c>
      <c r="F11" s="13">
        <v>91</v>
      </c>
      <c r="G11" s="13">
        <v>134</v>
      </c>
      <c r="H11" s="13">
        <v>95</v>
      </c>
      <c r="I11" s="13">
        <v>100</v>
      </c>
      <c r="J11" s="13">
        <v>100</v>
      </c>
      <c r="K11" s="13">
        <v>80</v>
      </c>
    </row>
    <row r="12" spans="2:34" x14ac:dyDescent="0.25">
      <c r="B12" s="5">
        <v>160</v>
      </c>
      <c r="C12" s="5" t="s">
        <v>27</v>
      </c>
      <c r="D12" s="5" t="s">
        <v>14</v>
      </c>
      <c r="E12" s="6" t="s">
        <v>28</v>
      </c>
      <c r="F12" s="13">
        <v>85</v>
      </c>
      <c r="G12" s="13">
        <v>105</v>
      </c>
      <c r="H12" s="13">
        <v>100</v>
      </c>
      <c r="I12" s="13">
        <v>79</v>
      </c>
      <c r="J12" s="13">
        <v>83</v>
      </c>
      <c r="K12" s="13">
        <v>78</v>
      </c>
    </row>
    <row r="13" spans="2:34" x14ac:dyDescent="0.25">
      <c r="B13" s="5">
        <v>175</v>
      </c>
      <c r="C13" s="5" t="s">
        <v>29</v>
      </c>
      <c r="D13" s="5" t="s">
        <v>30</v>
      </c>
      <c r="E13" s="6" t="s">
        <v>28</v>
      </c>
      <c r="F13" s="13">
        <v>35</v>
      </c>
      <c r="G13" s="13">
        <v>20</v>
      </c>
      <c r="H13" s="13">
        <v>65</v>
      </c>
      <c r="I13" s="13">
        <v>40</v>
      </c>
      <c r="J13" s="13">
        <v>65</v>
      </c>
      <c r="K13" s="13">
        <v>20</v>
      </c>
    </row>
    <row r="14" spans="2:34" x14ac:dyDescent="0.25">
      <c r="B14" s="5">
        <v>244</v>
      </c>
      <c r="C14" s="5" t="s">
        <v>31</v>
      </c>
      <c r="D14" s="5" t="s">
        <v>20</v>
      </c>
      <c r="E14" s="6" t="s">
        <v>28</v>
      </c>
      <c r="F14" s="13">
        <v>115</v>
      </c>
      <c r="G14" s="13">
        <v>115</v>
      </c>
      <c r="H14" s="13">
        <v>85</v>
      </c>
      <c r="I14" s="13">
        <v>90</v>
      </c>
      <c r="J14" s="13">
        <v>75</v>
      </c>
      <c r="K14" s="13">
        <v>100</v>
      </c>
    </row>
    <row r="15" spans="2:34" x14ac:dyDescent="0.25">
      <c r="B15" s="5">
        <v>258</v>
      </c>
      <c r="C15" s="5" t="s">
        <v>32</v>
      </c>
      <c r="D15" s="5" t="s">
        <v>14</v>
      </c>
      <c r="E15" s="6" t="s">
        <v>33</v>
      </c>
      <c r="F15" s="13">
        <v>50</v>
      </c>
      <c r="G15" s="13">
        <v>70</v>
      </c>
      <c r="H15" s="13">
        <v>50</v>
      </c>
      <c r="I15" s="13">
        <v>50</v>
      </c>
      <c r="J15" s="13">
        <v>50</v>
      </c>
      <c r="K15" s="13">
        <v>40</v>
      </c>
    </row>
    <row r="16" spans="2:34" x14ac:dyDescent="0.25">
      <c r="B16" s="3">
        <v>323</v>
      </c>
      <c r="C16" s="3" t="s">
        <v>34</v>
      </c>
      <c r="D16" s="3" t="s">
        <v>35</v>
      </c>
      <c r="E16" s="4" t="s">
        <v>33</v>
      </c>
      <c r="F16" s="12">
        <v>70</v>
      </c>
      <c r="G16" s="12">
        <v>100</v>
      </c>
      <c r="H16" s="12">
        <v>70</v>
      </c>
      <c r="I16" s="12">
        <v>105</v>
      </c>
      <c r="J16" s="12">
        <v>75</v>
      </c>
      <c r="K16" s="12">
        <v>40</v>
      </c>
    </row>
  </sheetData>
  <dataValidations count="1">
    <dataValidation type="list" allowBlank="1" showInputMessage="1" showErrorMessage="1" sqref="N4" xr:uid="{72169B32-EA44-42A7-8675-40ECB0825068}">
      <formula1>$C$3:$C$16</formula1>
    </dataValidation>
  </dataValidations>
  <pageMargins left="0.7" right="0.7" top="0.75" bottom="0.75" header="0.3" footer="0.3"/>
  <pageSetup orientation="portrait" r:id="rId1"/>
  <drawing r:id="rId2"/>
  <tableParts count="1">
    <tablePart r:id="rId3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523F15-E8C3-457D-B72A-7FC8DBE711AD}">
  <dimension ref="B2:W16"/>
  <sheetViews>
    <sheetView showGridLines="0" zoomScaleNormal="100" workbookViewId="0">
      <selection activeCell="G8" sqref="G8"/>
    </sheetView>
  </sheetViews>
  <sheetFormatPr defaultRowHeight="15" x14ac:dyDescent="0.25"/>
  <cols>
    <col min="1" max="1" width="2.85546875" customWidth="1"/>
    <col min="2" max="2" width="4.140625" customWidth="1"/>
    <col min="3" max="4" width="16.140625" customWidth="1"/>
    <col min="5" max="5" width="11.140625" bestFit="1" customWidth="1"/>
    <col min="6" max="11" width="8" customWidth="1"/>
    <col min="12" max="12" width="2.85546875" customWidth="1"/>
    <col min="13" max="14" width="10.85546875" customWidth="1"/>
    <col min="15" max="15" width="75.7109375" customWidth="1"/>
    <col min="26" max="26" width="49" customWidth="1"/>
  </cols>
  <sheetData>
    <row r="2" spans="2:23" x14ac:dyDescent="0.25">
      <c r="B2" s="1" t="s">
        <v>0</v>
      </c>
      <c r="C2" s="1" t="s">
        <v>1</v>
      </c>
      <c r="D2" s="1" t="s">
        <v>2</v>
      </c>
      <c r="E2" s="2" t="s">
        <v>3</v>
      </c>
      <c r="F2" s="2" t="s">
        <v>4</v>
      </c>
      <c r="G2" s="2" t="s">
        <v>5</v>
      </c>
      <c r="H2" s="2" t="s">
        <v>6</v>
      </c>
      <c r="I2" s="2" t="s">
        <v>7</v>
      </c>
      <c r="J2" s="2" t="s">
        <v>8</v>
      </c>
      <c r="K2" s="2" t="s">
        <v>9</v>
      </c>
    </row>
    <row r="3" spans="2:23" x14ac:dyDescent="0.25">
      <c r="B3" s="3">
        <v>6</v>
      </c>
      <c r="C3" s="3" t="s">
        <v>10</v>
      </c>
      <c r="D3" s="3" t="s">
        <v>11</v>
      </c>
      <c r="E3" s="4" t="s">
        <v>12</v>
      </c>
      <c r="F3" s="4">
        <v>78</v>
      </c>
      <c r="G3" s="12">
        <v>84</v>
      </c>
      <c r="H3" s="4">
        <v>78</v>
      </c>
      <c r="I3" s="4">
        <v>109</v>
      </c>
      <c r="J3" s="4">
        <v>85</v>
      </c>
      <c r="K3" s="4">
        <v>100</v>
      </c>
    </row>
    <row r="4" spans="2:23" x14ac:dyDescent="0.25">
      <c r="B4" s="3">
        <v>9</v>
      </c>
      <c r="C4" s="3" t="s">
        <v>13</v>
      </c>
      <c r="D4" s="3" t="s">
        <v>14</v>
      </c>
      <c r="E4" s="4" t="s">
        <v>12</v>
      </c>
      <c r="F4" s="4">
        <v>79</v>
      </c>
      <c r="G4" s="12">
        <v>83</v>
      </c>
      <c r="H4" s="4">
        <v>100</v>
      </c>
      <c r="I4" s="4">
        <v>85</v>
      </c>
      <c r="J4" s="4">
        <v>105</v>
      </c>
      <c r="K4" s="4">
        <v>78</v>
      </c>
      <c r="M4" s="7" t="s">
        <v>1</v>
      </c>
      <c r="N4" s="9" t="s">
        <v>21</v>
      </c>
    </row>
    <row r="5" spans="2:23" x14ac:dyDescent="0.25">
      <c r="B5" s="3">
        <v>25</v>
      </c>
      <c r="C5" s="3" t="s">
        <v>15</v>
      </c>
      <c r="D5" s="3" t="s">
        <v>16</v>
      </c>
      <c r="E5" s="4" t="s">
        <v>12</v>
      </c>
      <c r="F5" s="4">
        <v>35</v>
      </c>
      <c r="G5" s="12">
        <v>55</v>
      </c>
      <c r="H5" s="4">
        <v>40</v>
      </c>
      <c r="I5" s="4">
        <v>50</v>
      </c>
      <c r="J5" s="4">
        <v>50</v>
      </c>
      <c r="K5" s="4">
        <v>90</v>
      </c>
      <c r="M5" s="7" t="s">
        <v>37</v>
      </c>
      <c r="N5" s="9" t="s">
        <v>5</v>
      </c>
      <c r="O5" s="11"/>
      <c r="W5" t="s">
        <v>53</v>
      </c>
    </row>
    <row r="6" spans="2:23" x14ac:dyDescent="0.25">
      <c r="B6" s="3">
        <v>52</v>
      </c>
      <c r="C6" s="3" t="s">
        <v>17</v>
      </c>
      <c r="D6" s="3" t="s">
        <v>18</v>
      </c>
      <c r="E6" s="4" t="s">
        <v>12</v>
      </c>
      <c r="F6" s="4">
        <v>40</v>
      </c>
      <c r="G6" s="12">
        <v>45</v>
      </c>
      <c r="H6" s="4">
        <v>35</v>
      </c>
      <c r="I6" s="4">
        <v>40</v>
      </c>
      <c r="J6" s="4">
        <v>40</v>
      </c>
      <c r="K6" s="4">
        <v>90</v>
      </c>
    </row>
    <row r="7" spans="2:23" x14ac:dyDescent="0.25">
      <c r="B7" s="3">
        <v>59</v>
      </c>
      <c r="C7" s="3" t="s">
        <v>19</v>
      </c>
      <c r="D7" s="3" t="s">
        <v>20</v>
      </c>
      <c r="E7" s="4" t="s">
        <v>12</v>
      </c>
      <c r="F7" s="4">
        <v>90</v>
      </c>
      <c r="G7" s="12">
        <v>110</v>
      </c>
      <c r="H7" s="4">
        <v>80</v>
      </c>
      <c r="I7" s="4">
        <v>100</v>
      </c>
      <c r="J7" s="4">
        <v>80</v>
      </c>
      <c r="K7" s="4">
        <v>95</v>
      </c>
      <c r="M7" s="7" t="s">
        <v>38</v>
      </c>
      <c r="N7" s="10" cm="1">
        <f t="array" ref="N7">_xlfn.XLOOKUP(Name,Table4[[#All],[Name]],_xlfn.XLOOKUP(Category,Table4[#Headers],Table4[#All]))</f>
        <v>50</v>
      </c>
      <c r="O7" s="11" t="str">
        <f ca="1">_xlfn.FORMULATEXT(N7)</f>
        <v>=XLOOKUP(Name,Table4[[#All],[Name]],XLOOKUP(Category,Table4[#Headers],Table4[#All]))</v>
      </c>
    </row>
    <row r="8" spans="2:23" x14ac:dyDescent="0.25">
      <c r="B8" s="14">
        <v>65</v>
      </c>
      <c r="C8" s="14" t="s">
        <v>21</v>
      </c>
      <c r="D8" s="14" t="s">
        <v>22</v>
      </c>
      <c r="E8" s="12" t="s">
        <v>12</v>
      </c>
      <c r="F8" s="12">
        <v>55</v>
      </c>
      <c r="G8" s="15">
        <v>50</v>
      </c>
      <c r="H8" s="12">
        <v>45</v>
      </c>
      <c r="I8" s="12">
        <v>135</v>
      </c>
      <c r="J8" s="12">
        <v>95</v>
      </c>
      <c r="K8" s="12">
        <v>120</v>
      </c>
    </row>
    <row r="9" spans="2:23" x14ac:dyDescent="0.25">
      <c r="B9" s="3">
        <v>116</v>
      </c>
      <c r="C9" s="3" t="s">
        <v>23</v>
      </c>
      <c r="D9" s="3" t="s">
        <v>14</v>
      </c>
      <c r="E9" s="4" t="s">
        <v>12</v>
      </c>
      <c r="F9" s="4">
        <v>30</v>
      </c>
      <c r="G9" s="12">
        <v>40</v>
      </c>
      <c r="H9" s="4">
        <v>70</v>
      </c>
      <c r="I9" s="4">
        <v>70</v>
      </c>
      <c r="J9" s="4">
        <v>25</v>
      </c>
      <c r="K9" s="4">
        <v>60</v>
      </c>
    </row>
    <row r="10" spans="2:23" x14ac:dyDescent="0.25">
      <c r="B10" s="3">
        <v>120</v>
      </c>
      <c r="C10" s="3" t="s">
        <v>24</v>
      </c>
      <c r="D10" s="3" t="s">
        <v>14</v>
      </c>
      <c r="E10" s="4" t="s">
        <v>12</v>
      </c>
      <c r="F10" s="4">
        <v>30</v>
      </c>
      <c r="G10" s="12">
        <v>45</v>
      </c>
      <c r="H10" s="4">
        <v>55</v>
      </c>
      <c r="I10" s="4">
        <v>70</v>
      </c>
      <c r="J10" s="4">
        <v>55</v>
      </c>
      <c r="K10" s="4">
        <v>85</v>
      </c>
    </row>
    <row r="11" spans="2:23" x14ac:dyDescent="0.25">
      <c r="B11" s="5">
        <v>149</v>
      </c>
      <c r="C11" s="5" t="s">
        <v>25</v>
      </c>
      <c r="D11" s="5" t="s">
        <v>26</v>
      </c>
      <c r="E11" s="6" t="s">
        <v>12</v>
      </c>
      <c r="F11" s="6">
        <v>91</v>
      </c>
      <c r="G11" s="13">
        <v>134</v>
      </c>
      <c r="H11" s="6">
        <v>95</v>
      </c>
      <c r="I11" s="6">
        <v>100</v>
      </c>
      <c r="J11" s="6">
        <v>100</v>
      </c>
      <c r="K11" s="6">
        <v>80</v>
      </c>
    </row>
    <row r="12" spans="2:23" x14ac:dyDescent="0.25">
      <c r="B12" s="5">
        <v>160</v>
      </c>
      <c r="C12" s="5" t="s">
        <v>27</v>
      </c>
      <c r="D12" s="5" t="s">
        <v>14</v>
      </c>
      <c r="E12" s="6" t="s">
        <v>28</v>
      </c>
      <c r="F12" s="6">
        <v>85</v>
      </c>
      <c r="G12" s="13">
        <v>105</v>
      </c>
      <c r="H12" s="6">
        <v>100</v>
      </c>
      <c r="I12" s="6">
        <v>79</v>
      </c>
      <c r="J12" s="6">
        <v>83</v>
      </c>
      <c r="K12" s="6">
        <v>78</v>
      </c>
    </row>
    <row r="13" spans="2:23" x14ac:dyDescent="0.25">
      <c r="B13" s="5">
        <v>175</v>
      </c>
      <c r="C13" s="5" t="s">
        <v>29</v>
      </c>
      <c r="D13" s="5" t="s">
        <v>30</v>
      </c>
      <c r="E13" s="6" t="s">
        <v>28</v>
      </c>
      <c r="F13" s="6">
        <v>35</v>
      </c>
      <c r="G13" s="13">
        <v>20</v>
      </c>
      <c r="H13" s="6">
        <v>65</v>
      </c>
      <c r="I13" s="6">
        <v>40</v>
      </c>
      <c r="J13" s="6">
        <v>65</v>
      </c>
      <c r="K13" s="6">
        <v>20</v>
      </c>
    </row>
    <row r="14" spans="2:23" x14ac:dyDescent="0.25">
      <c r="B14" s="5">
        <v>244</v>
      </c>
      <c r="C14" s="5" t="s">
        <v>31</v>
      </c>
      <c r="D14" s="5" t="s">
        <v>20</v>
      </c>
      <c r="E14" s="6" t="s">
        <v>28</v>
      </c>
      <c r="F14" s="6">
        <v>115</v>
      </c>
      <c r="G14" s="13">
        <v>115</v>
      </c>
      <c r="H14" s="6">
        <v>85</v>
      </c>
      <c r="I14" s="6">
        <v>90</v>
      </c>
      <c r="J14" s="6">
        <v>75</v>
      </c>
      <c r="K14" s="6">
        <v>100</v>
      </c>
    </row>
    <row r="15" spans="2:23" x14ac:dyDescent="0.25">
      <c r="B15" s="5">
        <v>258</v>
      </c>
      <c r="C15" s="5" t="s">
        <v>32</v>
      </c>
      <c r="D15" s="5" t="s">
        <v>14</v>
      </c>
      <c r="E15" s="6" t="s">
        <v>33</v>
      </c>
      <c r="F15" s="6">
        <v>50</v>
      </c>
      <c r="G15" s="13">
        <v>70</v>
      </c>
      <c r="H15" s="6">
        <v>50</v>
      </c>
      <c r="I15" s="6">
        <v>50</v>
      </c>
      <c r="J15" s="6">
        <v>50</v>
      </c>
      <c r="K15" s="6">
        <v>40</v>
      </c>
    </row>
    <row r="16" spans="2:23" x14ac:dyDescent="0.25">
      <c r="B16" s="3">
        <v>323</v>
      </c>
      <c r="C16" s="3" t="s">
        <v>34</v>
      </c>
      <c r="D16" s="3" t="s">
        <v>35</v>
      </c>
      <c r="E16" s="4" t="s">
        <v>33</v>
      </c>
      <c r="F16" s="4">
        <v>70</v>
      </c>
      <c r="G16" s="12">
        <v>100</v>
      </c>
      <c r="H16" s="4">
        <v>70</v>
      </c>
      <c r="I16" s="4">
        <v>105</v>
      </c>
      <c r="J16" s="4">
        <v>75</v>
      </c>
      <c r="K16" s="4">
        <v>40</v>
      </c>
    </row>
  </sheetData>
  <dataValidations count="2">
    <dataValidation type="list" allowBlank="1" showInputMessage="1" showErrorMessage="1" sqref="N4" xr:uid="{B30C7F5C-54D6-4D38-8BE1-924908198F5D}">
      <formula1>$C$3:$C$16</formula1>
    </dataValidation>
    <dataValidation type="list" allowBlank="1" showInputMessage="1" showErrorMessage="1" sqref="N5" xr:uid="{5B7C96FF-1B95-4E1E-9448-36988CD3FC2E}">
      <formula1>$B$2:$K$2</formula1>
    </dataValidation>
  </dataValidations>
  <pageMargins left="0.7" right="0.7" top="0.75" bottom="0.75" header="0.3" footer="0.3"/>
  <pageSetup orientation="portrait" r:id="rId1"/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2D51F4-0DB1-43EC-B17A-40BC0DF2F9A5}">
  <dimension ref="B2:Y16"/>
  <sheetViews>
    <sheetView showGridLines="0" zoomScaleNormal="100" workbookViewId="0">
      <selection activeCell="N8" sqref="N8"/>
    </sheetView>
  </sheetViews>
  <sheetFormatPr defaultRowHeight="15" x14ac:dyDescent="0.25"/>
  <cols>
    <col min="1" max="1" width="2.85546875" customWidth="1"/>
    <col min="2" max="2" width="4.140625" customWidth="1"/>
    <col min="3" max="4" width="16.140625" customWidth="1"/>
    <col min="5" max="5" width="11.140625" bestFit="1" customWidth="1"/>
    <col min="6" max="11" width="8" customWidth="1"/>
    <col min="12" max="12" width="2.85546875" customWidth="1"/>
    <col min="13" max="13" width="19.5703125" bestFit="1" customWidth="1"/>
    <col min="14" max="14" width="10.85546875" customWidth="1"/>
    <col min="15" max="15" width="49.5703125" bestFit="1" customWidth="1"/>
  </cols>
  <sheetData>
    <row r="2" spans="2:25" x14ac:dyDescent="0.25">
      <c r="B2" s="1" t="s">
        <v>0</v>
      </c>
      <c r="C2" s="1" t="s">
        <v>1</v>
      </c>
      <c r="D2" s="1" t="s">
        <v>2</v>
      </c>
      <c r="E2" s="2" t="s">
        <v>3</v>
      </c>
      <c r="F2" s="2" t="s">
        <v>4</v>
      </c>
      <c r="G2" s="2" t="s">
        <v>5</v>
      </c>
      <c r="H2" s="2" t="s">
        <v>6</v>
      </c>
      <c r="I2" s="2" t="s">
        <v>7</v>
      </c>
      <c r="J2" s="2" t="s">
        <v>8</v>
      </c>
      <c r="K2" s="2" t="s">
        <v>9</v>
      </c>
    </row>
    <row r="3" spans="2:25" x14ac:dyDescent="0.25">
      <c r="B3" s="3">
        <v>6</v>
      </c>
      <c r="C3" s="12" t="s">
        <v>10</v>
      </c>
      <c r="D3" s="3" t="s">
        <v>11</v>
      </c>
      <c r="E3" s="4" t="s">
        <v>12</v>
      </c>
      <c r="F3" s="4">
        <v>78</v>
      </c>
      <c r="G3" s="4">
        <v>84</v>
      </c>
      <c r="H3" s="12">
        <v>78</v>
      </c>
      <c r="I3" s="4">
        <v>109</v>
      </c>
      <c r="J3" s="4">
        <v>85</v>
      </c>
      <c r="K3" s="4">
        <v>100</v>
      </c>
    </row>
    <row r="4" spans="2:25" x14ac:dyDescent="0.25">
      <c r="B4" s="3">
        <v>9</v>
      </c>
      <c r="C4" s="12" t="s">
        <v>13</v>
      </c>
      <c r="D4" s="3" t="s">
        <v>14</v>
      </c>
      <c r="E4" s="4" t="s">
        <v>12</v>
      </c>
      <c r="F4" s="4">
        <v>79</v>
      </c>
      <c r="G4" s="4">
        <v>83</v>
      </c>
      <c r="H4" s="12">
        <v>100</v>
      </c>
      <c r="I4" s="4">
        <v>85</v>
      </c>
      <c r="J4" s="4">
        <v>105</v>
      </c>
      <c r="K4" s="4">
        <v>78</v>
      </c>
      <c r="Y4" t="s">
        <v>54</v>
      </c>
    </row>
    <row r="5" spans="2:25" x14ac:dyDescent="0.25">
      <c r="B5" s="3">
        <v>25</v>
      </c>
      <c r="C5" s="12" t="s">
        <v>15</v>
      </c>
      <c r="D5" s="3" t="s">
        <v>16</v>
      </c>
      <c r="E5" s="4" t="s">
        <v>12</v>
      </c>
      <c r="F5" s="4">
        <v>35</v>
      </c>
      <c r="G5" s="4">
        <v>55</v>
      </c>
      <c r="H5" s="12">
        <v>40</v>
      </c>
      <c r="I5" s="4">
        <v>50</v>
      </c>
      <c r="J5" s="4">
        <v>50</v>
      </c>
      <c r="K5" s="4">
        <v>90</v>
      </c>
      <c r="M5" s="7" t="s">
        <v>6</v>
      </c>
      <c r="N5" s="9">
        <v>64</v>
      </c>
      <c r="O5" s="11"/>
    </row>
    <row r="6" spans="2:25" x14ac:dyDescent="0.25">
      <c r="B6" s="3">
        <v>52</v>
      </c>
      <c r="C6" s="12" t="s">
        <v>17</v>
      </c>
      <c r="D6" s="3" t="s">
        <v>18</v>
      </c>
      <c r="E6" s="4" t="s">
        <v>12</v>
      </c>
      <c r="F6" s="4">
        <v>40</v>
      </c>
      <c r="G6" s="4">
        <v>45</v>
      </c>
      <c r="H6" s="12">
        <v>35</v>
      </c>
      <c r="I6" s="4">
        <v>40</v>
      </c>
      <c r="J6" s="4">
        <v>40</v>
      </c>
      <c r="K6" s="4">
        <v>90</v>
      </c>
      <c r="M6" s="7" t="s">
        <v>42</v>
      </c>
      <c r="N6" s="10" t="str" cm="1">
        <f t="array" ref="N6">_xlfn.XLOOKUP(Defense,Table5[[#All],[Defense]],Table5[[#All],[Name]],"Not Found",-1)</f>
        <v>Staryu</v>
      </c>
      <c r="O6" s="11" t="str">
        <f t="shared" ref="O6:O7" ca="1" si="0">_xlfn.FORMULATEXT(N6)</f>
        <v>=XLOOKUP(Defense,Table5[[#All],[Defense]],Table5[[#All],[Name]],"Not Found",-1)</v>
      </c>
      <c r="Y6" t="s">
        <v>55</v>
      </c>
    </row>
    <row r="7" spans="2:25" x14ac:dyDescent="0.25">
      <c r="B7" s="3">
        <v>59</v>
      </c>
      <c r="C7" s="12" t="s">
        <v>19</v>
      </c>
      <c r="D7" s="3" t="s">
        <v>20</v>
      </c>
      <c r="E7" s="4" t="s">
        <v>12</v>
      </c>
      <c r="F7" s="4">
        <v>90</v>
      </c>
      <c r="G7" s="4">
        <v>110</v>
      </c>
      <c r="H7" s="12">
        <v>80</v>
      </c>
      <c r="I7" s="4">
        <v>100</v>
      </c>
      <c r="J7" s="4">
        <v>80</v>
      </c>
      <c r="K7" s="4">
        <v>95</v>
      </c>
      <c r="M7" s="7" t="s">
        <v>43</v>
      </c>
      <c r="N7" s="10" t="str" cm="1">
        <f t="array" ref="N7">_xlfn.XLOOKUP(Defense,Table5[[#All],[Defense]],Table5[[#All],[Name]],"Not Found",1)</f>
        <v>Togepi</v>
      </c>
      <c r="O7" s="11" t="str">
        <f t="shared" ca="1" si="0"/>
        <v>=XLOOKUP(Defense,Table5[[#All],[Defense]],Table5[[#All],[Name]],"Not Found",1)</v>
      </c>
    </row>
    <row r="8" spans="2:25" x14ac:dyDescent="0.25">
      <c r="B8" s="3">
        <v>65</v>
      </c>
      <c r="C8" s="12" t="s">
        <v>21</v>
      </c>
      <c r="D8" s="3" t="s">
        <v>22</v>
      </c>
      <c r="E8" s="4" t="s">
        <v>12</v>
      </c>
      <c r="F8" s="4">
        <v>55</v>
      </c>
      <c r="G8" s="4">
        <v>50</v>
      </c>
      <c r="H8" s="12">
        <v>45</v>
      </c>
      <c r="I8" s="4">
        <v>135</v>
      </c>
      <c r="J8" s="4">
        <v>95</v>
      </c>
      <c r="K8" s="4">
        <v>120</v>
      </c>
    </row>
    <row r="9" spans="2:25" x14ac:dyDescent="0.25">
      <c r="B9" s="3">
        <v>116</v>
      </c>
      <c r="C9" s="12" t="s">
        <v>23</v>
      </c>
      <c r="D9" s="3" t="s">
        <v>14</v>
      </c>
      <c r="E9" s="4" t="s">
        <v>12</v>
      </c>
      <c r="F9" s="4">
        <v>30</v>
      </c>
      <c r="G9" s="4">
        <v>40</v>
      </c>
      <c r="H9" s="12">
        <v>70</v>
      </c>
      <c r="I9" s="4">
        <v>70</v>
      </c>
      <c r="J9" s="4">
        <v>25</v>
      </c>
      <c r="K9" s="4">
        <v>60</v>
      </c>
    </row>
    <row r="10" spans="2:25" x14ac:dyDescent="0.25">
      <c r="B10" s="14">
        <v>120</v>
      </c>
      <c r="C10" s="15" t="s">
        <v>24</v>
      </c>
      <c r="D10" s="14" t="s">
        <v>14</v>
      </c>
      <c r="E10" s="12" t="s">
        <v>12</v>
      </c>
      <c r="F10" s="12">
        <v>30</v>
      </c>
      <c r="G10" s="12">
        <v>45</v>
      </c>
      <c r="H10" s="15">
        <v>55</v>
      </c>
      <c r="I10" s="12">
        <v>70</v>
      </c>
      <c r="J10" s="12">
        <v>55</v>
      </c>
      <c r="K10" s="12">
        <v>85</v>
      </c>
    </row>
    <row r="11" spans="2:25" x14ac:dyDescent="0.25">
      <c r="B11" s="5">
        <v>149</v>
      </c>
      <c r="C11" s="13" t="s">
        <v>25</v>
      </c>
      <c r="D11" s="5" t="s">
        <v>26</v>
      </c>
      <c r="E11" s="6" t="s">
        <v>12</v>
      </c>
      <c r="F11" s="6">
        <v>91</v>
      </c>
      <c r="G11" s="6">
        <v>134</v>
      </c>
      <c r="H11" s="13">
        <v>95</v>
      </c>
      <c r="I11" s="6">
        <v>100</v>
      </c>
      <c r="J11" s="6">
        <v>100</v>
      </c>
      <c r="K11" s="6">
        <v>80</v>
      </c>
    </row>
    <row r="12" spans="2:25" x14ac:dyDescent="0.25">
      <c r="B12" s="5">
        <v>160</v>
      </c>
      <c r="C12" s="13" t="s">
        <v>27</v>
      </c>
      <c r="D12" s="5" t="s">
        <v>14</v>
      </c>
      <c r="E12" s="6" t="s">
        <v>28</v>
      </c>
      <c r="F12" s="6">
        <v>85</v>
      </c>
      <c r="G12" s="6">
        <v>105</v>
      </c>
      <c r="H12" s="13">
        <v>100</v>
      </c>
      <c r="I12" s="6">
        <v>79</v>
      </c>
      <c r="J12" s="6">
        <v>83</v>
      </c>
      <c r="K12" s="6">
        <v>78</v>
      </c>
    </row>
    <row r="13" spans="2:25" x14ac:dyDescent="0.25">
      <c r="B13" s="21">
        <v>175</v>
      </c>
      <c r="C13" s="23" t="s">
        <v>29</v>
      </c>
      <c r="D13" s="21" t="s">
        <v>30</v>
      </c>
      <c r="E13" s="22" t="s">
        <v>28</v>
      </c>
      <c r="F13" s="22">
        <v>35</v>
      </c>
      <c r="G13" s="22">
        <v>20</v>
      </c>
      <c r="H13" s="23">
        <v>65</v>
      </c>
      <c r="I13" s="22">
        <v>40</v>
      </c>
      <c r="J13" s="22">
        <v>65</v>
      </c>
      <c r="K13" s="22">
        <v>20</v>
      </c>
    </row>
    <row r="14" spans="2:25" x14ac:dyDescent="0.25">
      <c r="B14" s="5">
        <v>244</v>
      </c>
      <c r="C14" s="13" t="s">
        <v>31</v>
      </c>
      <c r="D14" s="5" t="s">
        <v>20</v>
      </c>
      <c r="E14" s="6" t="s">
        <v>28</v>
      </c>
      <c r="F14" s="6">
        <v>115</v>
      </c>
      <c r="G14" s="6">
        <v>115</v>
      </c>
      <c r="H14" s="13">
        <v>85</v>
      </c>
      <c r="I14" s="6">
        <v>90</v>
      </c>
      <c r="J14" s="6">
        <v>75</v>
      </c>
      <c r="K14" s="6">
        <v>100</v>
      </c>
    </row>
    <row r="15" spans="2:25" x14ac:dyDescent="0.25">
      <c r="B15" s="5">
        <v>258</v>
      </c>
      <c r="C15" s="13" t="s">
        <v>32</v>
      </c>
      <c r="D15" s="5" t="s">
        <v>14</v>
      </c>
      <c r="E15" s="6" t="s">
        <v>33</v>
      </c>
      <c r="F15" s="6">
        <v>50</v>
      </c>
      <c r="G15" s="6">
        <v>70</v>
      </c>
      <c r="H15" s="13">
        <v>50</v>
      </c>
      <c r="I15" s="6">
        <v>50</v>
      </c>
      <c r="J15" s="6">
        <v>50</v>
      </c>
      <c r="K15" s="6">
        <v>40</v>
      </c>
    </row>
    <row r="16" spans="2:25" x14ac:dyDescent="0.25">
      <c r="B16" s="3">
        <v>323</v>
      </c>
      <c r="C16" s="12" t="s">
        <v>34</v>
      </c>
      <c r="D16" s="3" t="s">
        <v>35</v>
      </c>
      <c r="E16" s="4" t="s">
        <v>33</v>
      </c>
      <c r="F16" s="4">
        <v>70</v>
      </c>
      <c r="G16" s="4">
        <v>100</v>
      </c>
      <c r="H16" s="12">
        <v>70</v>
      </c>
      <c r="I16" s="4">
        <v>105</v>
      </c>
      <c r="J16" s="4">
        <v>75</v>
      </c>
      <c r="K16" s="4">
        <v>40</v>
      </c>
    </row>
  </sheetData>
  <sortState xmlns:xlrd2="http://schemas.microsoft.com/office/spreadsheetml/2017/richdata2" ref="H18:H31">
    <sortCondition ref="H18:H31"/>
  </sortState>
  <pageMargins left="0.7" right="0.7" top="0.75" bottom="0.75" header="0.3" footer="0.3"/>
  <pageSetup orientation="portrait" r:id="rId1"/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68CDD9-3C56-4880-8315-7ECAEFC991F7}">
  <dimension ref="B3:W18"/>
  <sheetViews>
    <sheetView showGridLines="0" tabSelected="1" zoomScaleNormal="100" workbookViewId="0">
      <selection activeCell="N11" sqref="N11"/>
    </sheetView>
  </sheetViews>
  <sheetFormatPr defaultRowHeight="15" x14ac:dyDescent="0.25"/>
  <cols>
    <col min="1" max="1" width="2.85546875" customWidth="1"/>
    <col min="2" max="2" width="4.140625" customWidth="1"/>
    <col min="3" max="4" width="16.140625" customWidth="1"/>
    <col min="5" max="5" width="11.140625" bestFit="1" customWidth="1"/>
    <col min="6" max="11" width="8" customWidth="1"/>
    <col min="12" max="12" width="2.85546875" customWidth="1"/>
    <col min="13" max="13" width="29.140625" bestFit="1" customWidth="1"/>
    <col min="14" max="14" width="10.85546875" customWidth="1"/>
    <col min="15" max="15" width="49.5703125" bestFit="1" customWidth="1"/>
  </cols>
  <sheetData>
    <row r="3" spans="2:23" x14ac:dyDescent="0.25">
      <c r="W3" t="s">
        <v>56</v>
      </c>
    </row>
    <row r="4" spans="2:23" x14ac:dyDescent="0.25">
      <c r="B4" s="1" t="s">
        <v>0</v>
      </c>
      <c r="C4" s="1" t="s">
        <v>1</v>
      </c>
      <c r="D4" s="1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2" t="s">
        <v>7</v>
      </c>
      <c r="J4" s="2" t="s">
        <v>8</v>
      </c>
      <c r="K4" s="2" t="s">
        <v>9</v>
      </c>
    </row>
    <row r="5" spans="2:23" x14ac:dyDescent="0.25">
      <c r="B5" s="3">
        <v>6</v>
      </c>
      <c r="C5" s="3" t="s">
        <v>10</v>
      </c>
      <c r="D5" s="3" t="s">
        <v>11</v>
      </c>
      <c r="E5" s="4" t="s">
        <v>12</v>
      </c>
      <c r="F5" s="4">
        <v>78</v>
      </c>
      <c r="G5" s="4">
        <v>84</v>
      </c>
      <c r="H5" s="4">
        <v>78</v>
      </c>
      <c r="I5" s="12">
        <v>109</v>
      </c>
      <c r="J5" s="12">
        <v>85</v>
      </c>
      <c r="K5" s="4">
        <v>100</v>
      </c>
    </row>
    <row r="6" spans="2:23" x14ac:dyDescent="0.25">
      <c r="B6" s="3">
        <v>9</v>
      </c>
      <c r="C6" s="3" t="s">
        <v>13</v>
      </c>
      <c r="D6" s="3" t="s">
        <v>14</v>
      </c>
      <c r="E6" s="4" t="s">
        <v>12</v>
      </c>
      <c r="F6" s="4">
        <v>79</v>
      </c>
      <c r="G6" s="4">
        <v>83</v>
      </c>
      <c r="H6" s="4">
        <v>100</v>
      </c>
      <c r="I6" s="12">
        <v>85</v>
      </c>
      <c r="J6" s="12">
        <v>105</v>
      </c>
      <c r="K6" s="4">
        <v>78</v>
      </c>
      <c r="M6" s="7" t="s">
        <v>1</v>
      </c>
      <c r="N6" s="9" t="s">
        <v>21</v>
      </c>
      <c r="W6" t="s">
        <v>57</v>
      </c>
    </row>
    <row r="7" spans="2:23" x14ac:dyDescent="0.25">
      <c r="B7" s="3">
        <v>25</v>
      </c>
      <c r="C7" s="3" t="s">
        <v>15</v>
      </c>
      <c r="D7" s="3" t="s">
        <v>16</v>
      </c>
      <c r="E7" s="4" t="s">
        <v>12</v>
      </c>
      <c r="F7" s="4">
        <v>35</v>
      </c>
      <c r="G7" s="4">
        <v>55</v>
      </c>
      <c r="H7" s="4">
        <v>40</v>
      </c>
      <c r="I7" s="12">
        <v>50</v>
      </c>
      <c r="J7" s="12">
        <v>50</v>
      </c>
      <c r="K7" s="4">
        <v>90</v>
      </c>
      <c r="M7" s="7" t="s">
        <v>37</v>
      </c>
      <c r="N7" s="9" t="s">
        <v>44</v>
      </c>
      <c r="O7" s="11"/>
    </row>
    <row r="8" spans="2:23" x14ac:dyDescent="0.25">
      <c r="B8" s="3">
        <v>52</v>
      </c>
      <c r="C8" s="3" t="s">
        <v>17</v>
      </c>
      <c r="D8" s="3" t="s">
        <v>18</v>
      </c>
      <c r="E8" s="4" t="s">
        <v>12</v>
      </c>
      <c r="F8" s="4">
        <v>40</v>
      </c>
      <c r="G8" s="4">
        <v>45</v>
      </c>
      <c r="H8" s="4">
        <v>35</v>
      </c>
      <c r="I8" s="12">
        <v>40</v>
      </c>
      <c r="J8" s="12">
        <v>40</v>
      </c>
      <c r="K8" s="4">
        <v>90</v>
      </c>
    </row>
    <row r="9" spans="2:23" x14ac:dyDescent="0.25">
      <c r="B9" s="3">
        <v>59</v>
      </c>
      <c r="C9" s="3" t="s">
        <v>19</v>
      </c>
      <c r="D9" s="3" t="s">
        <v>20</v>
      </c>
      <c r="E9" s="4" t="s">
        <v>12</v>
      </c>
      <c r="F9" s="4">
        <v>90</v>
      </c>
      <c r="G9" s="4">
        <v>110</v>
      </c>
      <c r="H9" s="4">
        <v>80</v>
      </c>
      <c r="I9" s="12">
        <v>100</v>
      </c>
      <c r="J9" s="12">
        <v>80</v>
      </c>
      <c r="K9" s="4">
        <v>95</v>
      </c>
      <c r="M9" s="7" t="s">
        <v>45</v>
      </c>
      <c r="N9" s="10" cm="1">
        <f t="array" ref="N9">_xlfn.XLOOKUP(Category,Table6[[#Headers],[HP]:[Speed]],_xlfn.XLOOKUP(Name,Table6[Name],Table6[[HP]:[Speed]]),,2,1)</f>
        <v>135</v>
      </c>
      <c r="O9" s="11" t="str">
        <f ca="1">_xlfn.FORMULATEXT(N9)</f>
        <v>=XLOOKUP(Category,Table6[[#Headers],[HP]:[Speed]],XLOOKUP(Name,Table6[Name],Table6[[HP]:[Speed]]),,2,1)</v>
      </c>
    </row>
    <row r="10" spans="2:23" x14ac:dyDescent="0.25">
      <c r="B10" s="14">
        <v>65</v>
      </c>
      <c r="C10" s="14" t="s">
        <v>21</v>
      </c>
      <c r="D10" s="14" t="s">
        <v>22</v>
      </c>
      <c r="E10" s="12" t="s">
        <v>12</v>
      </c>
      <c r="F10" s="12">
        <v>55</v>
      </c>
      <c r="G10" s="12">
        <v>50</v>
      </c>
      <c r="H10" s="12">
        <v>45</v>
      </c>
      <c r="I10" s="15">
        <v>135</v>
      </c>
      <c r="J10" s="15">
        <v>95</v>
      </c>
      <c r="K10" s="12">
        <v>120</v>
      </c>
      <c r="M10" s="7" t="s">
        <v>46</v>
      </c>
      <c r="N10" s="10" cm="1">
        <f t="array" ref="N10">_xlfn.XLOOKUP(Category,Table6[[#Headers],[HP]:[Speed]],_xlfn.XLOOKUP(Name,Table6[Name],Table6[[HP]:[Speed]]),,2,-1)</f>
        <v>95</v>
      </c>
      <c r="O10" s="11" t="str">
        <f ca="1">_xlfn.FORMULATEXT(N10)</f>
        <v>=XLOOKUP(Category,Table6[[#Headers],[HP]:[Speed]],XLOOKUP(Name,Table6[Name],Table6[[HP]:[Speed]]),,2,-1)</v>
      </c>
    </row>
    <row r="11" spans="2:23" x14ac:dyDescent="0.25">
      <c r="B11" s="3">
        <v>116</v>
      </c>
      <c r="C11" s="3" t="s">
        <v>23</v>
      </c>
      <c r="D11" s="3" t="s">
        <v>14</v>
      </c>
      <c r="E11" s="4" t="s">
        <v>12</v>
      </c>
      <c r="F11" s="4">
        <v>30</v>
      </c>
      <c r="G11" s="4">
        <v>40</v>
      </c>
      <c r="H11" s="4">
        <v>70</v>
      </c>
      <c r="I11" s="12">
        <v>70</v>
      </c>
      <c r="J11" s="12">
        <v>25</v>
      </c>
      <c r="K11" s="4">
        <v>60</v>
      </c>
    </row>
    <row r="12" spans="2:23" x14ac:dyDescent="0.25">
      <c r="B12" s="3">
        <v>120</v>
      </c>
      <c r="C12" s="3" t="s">
        <v>24</v>
      </c>
      <c r="D12" s="3" t="s">
        <v>14</v>
      </c>
      <c r="E12" s="4" t="s">
        <v>12</v>
      </c>
      <c r="F12" s="4">
        <v>30</v>
      </c>
      <c r="G12" s="4">
        <v>45</v>
      </c>
      <c r="H12" s="4">
        <v>55</v>
      </c>
      <c r="I12" s="12">
        <v>70</v>
      </c>
      <c r="J12" s="12">
        <v>55</v>
      </c>
      <c r="K12" s="4">
        <v>85</v>
      </c>
    </row>
    <row r="13" spans="2:23" x14ac:dyDescent="0.25">
      <c r="B13" s="5">
        <v>149</v>
      </c>
      <c r="C13" s="5" t="s">
        <v>25</v>
      </c>
      <c r="D13" s="5" t="s">
        <v>26</v>
      </c>
      <c r="E13" s="6" t="s">
        <v>12</v>
      </c>
      <c r="F13" s="6">
        <v>91</v>
      </c>
      <c r="G13" s="6">
        <v>134</v>
      </c>
      <c r="H13" s="6">
        <v>95</v>
      </c>
      <c r="I13" s="13">
        <v>100</v>
      </c>
      <c r="J13" s="13">
        <v>100</v>
      </c>
      <c r="K13" s="6">
        <v>80</v>
      </c>
    </row>
    <row r="14" spans="2:23" x14ac:dyDescent="0.25">
      <c r="B14" s="5">
        <v>160</v>
      </c>
      <c r="C14" s="5" t="s">
        <v>27</v>
      </c>
      <c r="D14" s="5" t="s">
        <v>14</v>
      </c>
      <c r="E14" s="6" t="s">
        <v>28</v>
      </c>
      <c r="F14" s="6">
        <v>85</v>
      </c>
      <c r="G14" s="6">
        <v>105</v>
      </c>
      <c r="H14" s="6">
        <v>100</v>
      </c>
      <c r="I14" s="13">
        <v>79</v>
      </c>
      <c r="J14" s="13">
        <v>83</v>
      </c>
      <c r="K14" s="6">
        <v>78</v>
      </c>
    </row>
    <row r="15" spans="2:23" x14ac:dyDescent="0.25">
      <c r="B15" s="5">
        <v>175</v>
      </c>
      <c r="C15" s="5" t="s">
        <v>29</v>
      </c>
      <c r="D15" s="5" t="s">
        <v>30</v>
      </c>
      <c r="E15" s="6" t="s">
        <v>28</v>
      </c>
      <c r="F15" s="6">
        <v>35</v>
      </c>
      <c r="G15" s="6">
        <v>20</v>
      </c>
      <c r="H15" s="6">
        <v>65</v>
      </c>
      <c r="I15" s="13">
        <v>40</v>
      </c>
      <c r="J15" s="13">
        <v>65</v>
      </c>
      <c r="K15" s="6">
        <v>20</v>
      </c>
    </row>
    <row r="16" spans="2:23" x14ac:dyDescent="0.25">
      <c r="B16" s="5">
        <v>244</v>
      </c>
      <c r="C16" s="5" t="s">
        <v>31</v>
      </c>
      <c r="D16" s="5" t="s">
        <v>20</v>
      </c>
      <c r="E16" s="6" t="s">
        <v>28</v>
      </c>
      <c r="F16" s="6">
        <v>115</v>
      </c>
      <c r="G16" s="6">
        <v>115</v>
      </c>
      <c r="H16" s="6">
        <v>85</v>
      </c>
      <c r="I16" s="13">
        <v>90</v>
      </c>
      <c r="J16" s="13">
        <v>75</v>
      </c>
      <c r="K16" s="6">
        <v>100</v>
      </c>
    </row>
    <row r="17" spans="2:11" x14ac:dyDescent="0.25">
      <c r="B17" s="5">
        <v>258</v>
      </c>
      <c r="C17" s="5" t="s">
        <v>32</v>
      </c>
      <c r="D17" s="5" t="s">
        <v>14</v>
      </c>
      <c r="E17" s="6" t="s">
        <v>33</v>
      </c>
      <c r="F17" s="6">
        <v>50</v>
      </c>
      <c r="G17" s="6">
        <v>70</v>
      </c>
      <c r="H17" s="6">
        <v>50</v>
      </c>
      <c r="I17" s="13">
        <v>50</v>
      </c>
      <c r="J17" s="13">
        <v>50</v>
      </c>
      <c r="K17" s="6">
        <v>40</v>
      </c>
    </row>
    <row r="18" spans="2:11" x14ac:dyDescent="0.25">
      <c r="B18" s="3">
        <v>323</v>
      </c>
      <c r="C18" s="3" t="s">
        <v>34</v>
      </c>
      <c r="D18" s="3" t="s">
        <v>35</v>
      </c>
      <c r="E18" s="4" t="s">
        <v>33</v>
      </c>
      <c r="F18" s="4">
        <v>70</v>
      </c>
      <c r="G18" s="4">
        <v>100</v>
      </c>
      <c r="H18" s="4">
        <v>70</v>
      </c>
      <c r="I18" s="12">
        <v>105</v>
      </c>
      <c r="J18" s="12">
        <v>75</v>
      </c>
      <c r="K18" s="4">
        <v>40</v>
      </c>
    </row>
  </sheetData>
  <dataValidations count="1">
    <dataValidation type="list" allowBlank="1" showInputMessage="1" showErrorMessage="1" sqref="N6" xr:uid="{27F71C33-068A-419E-B179-73CCFDAB3DBA}">
      <formula1>$C$5:$C$18</formula1>
    </dataValidation>
  </dataValidations>
  <pageMargins left="0.7" right="0.7" top="0.75" bottom="0.75" header="0.3" footer="0.3"/>
  <pageSetup orientation="portrait" r:id="rId1"/>
  <drawing r:id="rId2"/>
  <tableParts count="1">
    <tablePart r:id="rId3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676235-67D6-4455-9DA8-399BC63BAE3C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9</vt:i4>
      </vt:variant>
    </vt:vector>
  </HeadingPairs>
  <TitlesOfParts>
    <vt:vector size="15" baseType="lpstr">
      <vt:lpstr>XLOOKUP</vt:lpstr>
      <vt:lpstr>XLOOKUP - If not found</vt:lpstr>
      <vt:lpstr>XLOOKUP - Return Array</vt:lpstr>
      <vt:lpstr>XLOOKUP - Two way</vt:lpstr>
      <vt:lpstr>XLOOKUP - Approximate</vt:lpstr>
      <vt:lpstr>XLOOKUP - Wildcard</vt:lpstr>
      <vt:lpstr>'XLOOKUP - Wildcard'!Category</vt:lpstr>
      <vt:lpstr>Category</vt:lpstr>
      <vt:lpstr>Defense</vt:lpstr>
      <vt:lpstr>'XLOOKUP - Approximate'!Name</vt:lpstr>
      <vt:lpstr>'XLOOKUP - If not found'!Name</vt:lpstr>
      <vt:lpstr>'XLOOKUP - Return Array'!Name</vt:lpstr>
      <vt:lpstr>'XLOOKUP - Two way'!Name</vt:lpstr>
      <vt:lpstr>'XLOOKUP - Wildcard'!Name</vt:lpstr>
      <vt:lpstr>Name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2026-04-30T13:41:22Z</dcterms:modified>
</cp:coreProperties>
</file>